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torres\Desktop\DALVIS\ANTAI\FEBRERO 2025\"/>
    </mc:Choice>
  </mc:AlternateContent>
  <bookViews>
    <workbookView xWindow="0" yWindow="0" windowWidth="25140" windowHeight="11310" tabRatio="256" firstSheet="2" activeTab="2"/>
  </bookViews>
  <sheets>
    <sheet name="Cuadro Diario" sheetId="4" state="hidden" r:id="rId1"/>
    <sheet name="Hoy" sheetId="15" state="hidden" r:id="rId2"/>
    <sheet name="Mes" sheetId="14" r:id="rId3"/>
    <sheet name="Cuadro Mensual" sheetId="9" state="hidden" r:id="rId4"/>
    <sheet name="Gráficos" sheetId="6" state="hidden" r:id="rId5"/>
    <sheet name="%s" sheetId="16" state="hidden" r:id="rId6"/>
    <sheet name="Cálculos" sheetId="3" state="hidden" r:id="rId7"/>
    <sheet name="DATA" sheetId="11" state="hidden" r:id="rId8"/>
    <sheet name="DASHBOARD" sheetId="10" state="hidden" r:id="rId9"/>
  </sheets>
  <definedNames>
    <definedName name="_xlnm._FilterDatabase" localSheetId="0" hidden="1">'Cuadro Diario'!$E$8:$G$33</definedName>
    <definedName name="_xlnm._FilterDatabase" localSheetId="3" hidden="1">'Cuadro Mensual'!$E$8:$G$33</definedName>
    <definedName name="_xlnm._FilterDatabase" localSheetId="1" hidden="1">Hoy!$C$8:$E$36</definedName>
    <definedName name="_xlnm._FilterDatabase" localSheetId="2" hidden="1">Mes!$C$8:$E$36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4" l="1"/>
  <c r="D38" i="14"/>
  <c r="E38" i="14" l="1"/>
  <c r="F38" i="14" s="1"/>
  <c r="D37" i="14"/>
  <c r="C37" i="14"/>
  <c r="G38" i="14" l="1"/>
  <c r="E37" i="14"/>
  <c r="F37" i="14" s="1"/>
  <c r="C39" i="14"/>
  <c r="D39" i="14"/>
  <c r="E39" i="14" s="1"/>
  <c r="G37" i="14" l="1"/>
  <c r="G39" i="14"/>
  <c r="F39" i="14" l="1"/>
  <c r="F29" i="16"/>
  <c r="F27" i="16"/>
  <c r="F26" i="16"/>
  <c r="F23" i="16"/>
  <c r="F22" i="16"/>
  <c r="F21" i="16"/>
  <c r="F20" i="16"/>
  <c r="F19" i="16"/>
  <c r="F18" i="16"/>
  <c r="F17" i="16"/>
  <c r="F15" i="16"/>
  <c r="F14" i="16"/>
  <c r="F13" i="16"/>
  <c r="F11" i="16"/>
  <c r="F9" i="16"/>
  <c r="F8" i="16"/>
  <c r="F7" i="16"/>
  <c r="F5" i="16"/>
  <c r="F4" i="16"/>
  <c r="I4" i="16" l="1"/>
  <c r="D30" i="15" l="1"/>
  <c r="C30" i="15"/>
  <c r="J27" i="16"/>
  <c r="I27" i="16"/>
  <c r="J26" i="16"/>
  <c r="I26" i="16"/>
  <c r="E13" i="15"/>
  <c r="C11" i="15"/>
  <c r="C17" i="15"/>
  <c r="J30" i="16"/>
  <c r="I30" i="16"/>
  <c r="J29" i="16"/>
  <c r="I29" i="16"/>
  <c r="J28" i="16"/>
  <c r="I28" i="16"/>
  <c r="J25" i="16"/>
  <c r="I25" i="16"/>
  <c r="J24" i="16"/>
  <c r="I24" i="16"/>
  <c r="J23" i="16"/>
  <c r="I23" i="16"/>
  <c r="J22" i="16"/>
  <c r="I22" i="16"/>
  <c r="J21" i="16"/>
  <c r="I21" i="16"/>
  <c r="J20" i="16"/>
  <c r="I20" i="16"/>
  <c r="J19" i="16"/>
  <c r="I19" i="16"/>
  <c r="J18" i="16"/>
  <c r="I18" i="16"/>
  <c r="J17" i="16"/>
  <c r="I17" i="16"/>
  <c r="J16" i="16"/>
  <c r="I16" i="16"/>
  <c r="J15" i="16"/>
  <c r="I15" i="16"/>
  <c r="J14" i="16"/>
  <c r="I14" i="16"/>
  <c r="J13" i="16"/>
  <c r="I13" i="16"/>
  <c r="J12" i="16"/>
  <c r="I12" i="16"/>
  <c r="J11" i="16"/>
  <c r="I11" i="16"/>
  <c r="J10" i="16"/>
  <c r="I10" i="16"/>
  <c r="J9" i="16"/>
  <c r="I9" i="16"/>
  <c r="J8" i="16"/>
  <c r="I8" i="16"/>
  <c r="J7" i="16"/>
  <c r="I7" i="16"/>
  <c r="J6" i="16"/>
  <c r="I6" i="16"/>
  <c r="J5" i="16"/>
  <c r="I5" i="16"/>
  <c r="J4" i="16"/>
  <c r="D17" i="15" l="1"/>
  <c r="D21" i="15" l="1"/>
  <c r="C21" i="15"/>
  <c r="D11" i="15"/>
  <c r="U51" i="4" l="1"/>
  <c r="F12" i="3"/>
  <c r="F17" i="3" s="1"/>
  <c r="F13" i="3"/>
  <c r="D38" i="15"/>
  <c r="C38" i="15"/>
  <c r="D37" i="15"/>
  <c r="C37" i="15"/>
  <c r="E34" i="15"/>
  <c r="I34" i="15" s="1"/>
  <c r="E33" i="15"/>
  <c r="J33" i="15" s="1"/>
  <c r="E32" i="15"/>
  <c r="F32" i="15" s="1"/>
  <c r="E31" i="15"/>
  <c r="G31" i="15" s="1"/>
  <c r="H30" i="15"/>
  <c r="H29" i="15"/>
  <c r="D29" i="15"/>
  <c r="C29" i="15"/>
  <c r="E28" i="15"/>
  <c r="I28" i="15" s="1"/>
  <c r="E27" i="15"/>
  <c r="J27" i="15" s="1"/>
  <c r="E26" i="15"/>
  <c r="F26" i="15" s="1"/>
  <c r="E25" i="15"/>
  <c r="G25" i="15" s="1"/>
  <c r="E24" i="15"/>
  <c r="I24" i="15" s="1"/>
  <c r="E23" i="15"/>
  <c r="J23" i="15" s="1"/>
  <c r="E22" i="15"/>
  <c r="F22" i="15" s="1"/>
  <c r="E20" i="15"/>
  <c r="G20" i="15" s="1"/>
  <c r="E19" i="15"/>
  <c r="I19" i="15" s="1"/>
  <c r="E18" i="15"/>
  <c r="J18" i="15" s="1"/>
  <c r="H17" i="15"/>
  <c r="H21" i="15" s="1"/>
  <c r="E16" i="15"/>
  <c r="F16" i="15" s="1"/>
  <c r="E15" i="15"/>
  <c r="G15" i="15" s="1"/>
  <c r="E14" i="15"/>
  <c r="I14" i="15" s="1"/>
  <c r="J13" i="15"/>
  <c r="E12" i="15"/>
  <c r="F12" i="15" s="1"/>
  <c r="H11" i="15"/>
  <c r="E11" i="15"/>
  <c r="G11" i="15" s="1"/>
  <c r="E10" i="15"/>
  <c r="G10" i="15" s="1"/>
  <c r="E9" i="15"/>
  <c r="I9" i="15" s="1"/>
  <c r="C35" i="15" l="1"/>
  <c r="D35" i="15"/>
  <c r="F18" i="3"/>
  <c r="I23" i="15"/>
  <c r="E29" i="15"/>
  <c r="G29" i="15" s="1"/>
  <c r="I13" i="15"/>
  <c r="E38" i="15"/>
  <c r="F38" i="15" s="1"/>
  <c r="D39" i="15"/>
  <c r="G13" i="15"/>
  <c r="I26" i="15"/>
  <c r="I32" i="15"/>
  <c r="I33" i="15"/>
  <c r="E30" i="15"/>
  <c r="F30" i="15" s="1"/>
  <c r="F23" i="15"/>
  <c r="I27" i="15"/>
  <c r="G23" i="15"/>
  <c r="I16" i="15"/>
  <c r="F13" i="15"/>
  <c r="G12" i="15"/>
  <c r="I15" i="15"/>
  <c r="G22" i="15"/>
  <c r="I25" i="15"/>
  <c r="I12" i="15"/>
  <c r="G18" i="15"/>
  <c r="I20" i="15"/>
  <c r="I22" i="15"/>
  <c r="F27" i="15"/>
  <c r="F33" i="15"/>
  <c r="C39" i="15"/>
  <c r="F18" i="15"/>
  <c r="I31" i="15"/>
  <c r="I10" i="15"/>
  <c r="H35" i="15"/>
  <c r="G16" i="15"/>
  <c r="I18" i="15"/>
  <c r="G26" i="15"/>
  <c r="G27" i="15"/>
  <c r="G32" i="15"/>
  <c r="G33" i="15"/>
  <c r="E21" i="15"/>
  <c r="I11" i="15"/>
  <c r="J28" i="15"/>
  <c r="F9" i="15"/>
  <c r="J10" i="15"/>
  <c r="J11" i="15"/>
  <c r="F14" i="15"/>
  <c r="F24" i="15"/>
  <c r="F28" i="15"/>
  <c r="J31" i="15"/>
  <c r="J12" i="15"/>
  <c r="G14" i="15"/>
  <c r="J22" i="15"/>
  <c r="F25" i="15"/>
  <c r="J26" i="15"/>
  <c r="G28" i="15"/>
  <c r="G34" i="15"/>
  <c r="J9" i="15"/>
  <c r="J14" i="15"/>
  <c r="J19" i="15"/>
  <c r="J24" i="15"/>
  <c r="J34" i="15"/>
  <c r="F11" i="15"/>
  <c r="J15" i="15"/>
  <c r="E17" i="15"/>
  <c r="F19" i="15"/>
  <c r="J20" i="15"/>
  <c r="J25" i="15"/>
  <c r="F34" i="15"/>
  <c r="G9" i="15"/>
  <c r="F10" i="15"/>
  <c r="F15" i="15"/>
  <c r="J16" i="15"/>
  <c r="G19" i="15"/>
  <c r="F20" i="15"/>
  <c r="G24" i="15"/>
  <c r="F31" i="15"/>
  <c r="J32" i="15"/>
  <c r="E37" i="15"/>
  <c r="I29" i="15" l="1"/>
  <c r="F29" i="15"/>
  <c r="J29" i="15"/>
  <c r="G38" i="15"/>
  <c r="E39" i="15"/>
  <c r="G39" i="15" s="1"/>
  <c r="G30" i="15"/>
  <c r="I30" i="15"/>
  <c r="J30" i="15"/>
  <c r="E35" i="15"/>
  <c r="F35" i="15" s="1"/>
  <c r="I17" i="15"/>
  <c r="J17" i="15"/>
  <c r="F17" i="15"/>
  <c r="J21" i="15"/>
  <c r="F21" i="15"/>
  <c r="I21" i="15"/>
  <c r="G37" i="15"/>
  <c r="F37" i="15"/>
  <c r="G21" i="15"/>
  <c r="G17" i="15"/>
  <c r="F39" i="15" l="1"/>
  <c r="I35" i="15"/>
  <c r="J35" i="15"/>
  <c r="G35" i="15"/>
  <c r="K10" i="11" l="1"/>
  <c r="K9" i="11"/>
  <c r="S112" i="4"/>
  <c r="S113" i="4"/>
  <c r="S114" i="4"/>
  <c r="S111" i="4" l="1"/>
  <c r="S110" i="4"/>
  <c r="G12" i="3" l="1"/>
  <c r="G18" i="3" l="1"/>
  <c r="G17" i="3"/>
  <c r="S109" i="4"/>
  <c r="S108" i="4" l="1"/>
  <c r="S107" i="4"/>
  <c r="J6" i="11" l="1"/>
  <c r="S106" i="4" l="1"/>
  <c r="S105" i="4" l="1"/>
  <c r="S104" i="4" l="1"/>
  <c r="S103" i="4" l="1"/>
  <c r="S102" i="4" l="1"/>
  <c r="E34" i="4" l="1"/>
  <c r="F34" i="4"/>
  <c r="E35" i="4"/>
  <c r="F35" i="4"/>
  <c r="S99" i="4" l="1"/>
  <c r="S100" i="4"/>
  <c r="S101" i="4"/>
  <c r="J14" i="4" l="1"/>
  <c r="S98" i="4" l="1"/>
  <c r="S94" i="4" l="1"/>
  <c r="S95" i="4"/>
  <c r="S96" i="4"/>
  <c r="S97" i="4"/>
  <c r="S93" i="4" l="1"/>
  <c r="S92" i="4" l="1"/>
  <c r="E17" i="4"/>
  <c r="F17" i="4"/>
  <c r="E27" i="4"/>
  <c r="F27" i="4"/>
  <c r="S43" i="4" l="1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42" i="4"/>
  <c r="B6" i="11"/>
  <c r="C6" i="11"/>
  <c r="D6" i="11"/>
  <c r="E6" i="11"/>
  <c r="F6" i="11"/>
  <c r="G6" i="11"/>
  <c r="C5" i="11"/>
  <c r="D5" i="11"/>
  <c r="E5" i="11"/>
  <c r="F5" i="11"/>
  <c r="G5" i="11"/>
  <c r="H5" i="11"/>
  <c r="I5" i="11"/>
  <c r="J5" i="11"/>
  <c r="K5" i="11"/>
  <c r="L5" i="11"/>
  <c r="M5" i="11"/>
  <c r="B5" i="11"/>
  <c r="B32" i="4" l="1"/>
  <c r="S31" i="4"/>
  <c r="S30" i="4"/>
  <c r="J31" i="4"/>
  <c r="G31" i="4"/>
  <c r="L31" i="4" s="1"/>
  <c r="J30" i="4"/>
  <c r="G30" i="4"/>
  <c r="I30" i="4" s="1"/>
  <c r="P31" i="4"/>
  <c r="P30" i="4"/>
  <c r="T30" i="4" l="1"/>
  <c r="N30" i="4"/>
  <c r="V31" i="4"/>
  <c r="W31" i="4" s="1"/>
  <c r="N31" i="4"/>
  <c r="I31" i="4"/>
  <c r="T31" i="4"/>
  <c r="U30" i="4"/>
  <c r="V30" i="4"/>
  <c r="W30" i="4" s="1"/>
  <c r="U31" i="4"/>
  <c r="K30" i="4"/>
  <c r="H30" i="4"/>
  <c r="L30" i="4"/>
  <c r="K31" i="4"/>
  <c r="H31" i="4"/>
  <c r="F32" i="4"/>
  <c r="E32" i="4" l="1"/>
  <c r="G24" i="4" l="1"/>
  <c r="L24" i="4" l="1"/>
  <c r="F36" i="4" l="1"/>
  <c r="D11" i="11" s="1"/>
  <c r="E36" i="4"/>
  <c r="D10" i="11" s="1"/>
  <c r="S9" i="4"/>
  <c r="T9" i="4" s="1"/>
  <c r="S10" i="4"/>
  <c r="V10" i="4" s="1"/>
  <c r="W10" i="4" s="1"/>
  <c r="V9" i="4" l="1"/>
  <c r="W9" i="4" s="1"/>
  <c r="U10" i="4"/>
  <c r="U9" i="4"/>
  <c r="T10" i="4"/>
  <c r="D29" i="9" l="1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B27" i="9" l="1"/>
  <c r="B26" i="9"/>
  <c r="B25" i="9"/>
  <c r="B24" i="9"/>
  <c r="B23" i="9"/>
  <c r="B22" i="9"/>
  <c r="B21" i="9"/>
  <c r="B20" i="9"/>
  <c r="B17" i="9"/>
  <c r="B16" i="9"/>
  <c r="B15" i="9"/>
  <c r="B14" i="9"/>
  <c r="B13" i="9"/>
  <c r="B12" i="9"/>
  <c r="B11" i="9"/>
  <c r="B10" i="9"/>
  <c r="B9" i="9"/>
  <c r="D35" i="9" l="1"/>
  <c r="D34" i="9"/>
  <c r="J27" i="4" l="1"/>
  <c r="J26" i="4"/>
  <c r="J25" i="4"/>
  <c r="J24" i="4"/>
  <c r="J23" i="4"/>
  <c r="J22" i="4"/>
  <c r="J21" i="4"/>
  <c r="J20" i="4"/>
  <c r="J17" i="4"/>
  <c r="J16" i="4"/>
  <c r="J15" i="4"/>
  <c r="J13" i="4"/>
  <c r="J12" i="4"/>
  <c r="J11" i="4"/>
  <c r="J10" i="4"/>
  <c r="J9" i="4"/>
  <c r="P29" i="4" l="1"/>
  <c r="P28" i="4"/>
  <c r="P19" i="4"/>
  <c r="P18" i="4"/>
  <c r="P36" i="4" l="1"/>
  <c r="P35" i="4"/>
  <c r="P34" i="4"/>
  <c r="P32" i="4"/>
  <c r="S27" i="4"/>
  <c r="P27" i="4"/>
  <c r="G27" i="4"/>
  <c r="S26" i="4"/>
  <c r="V26" i="4" s="1"/>
  <c r="W26" i="4" s="1"/>
  <c r="P26" i="4"/>
  <c r="S25" i="4"/>
  <c r="V25" i="4" s="1"/>
  <c r="W25" i="4" s="1"/>
  <c r="P25" i="4"/>
  <c r="G25" i="4"/>
  <c r="S24" i="4"/>
  <c r="P24" i="4"/>
  <c r="K24" i="4"/>
  <c r="S23" i="4"/>
  <c r="P23" i="4"/>
  <c r="G23" i="4"/>
  <c r="S22" i="4"/>
  <c r="V22" i="4" s="1"/>
  <c r="W22" i="4" s="1"/>
  <c r="P22" i="4"/>
  <c r="G22" i="4"/>
  <c r="S21" i="4"/>
  <c r="V21" i="4" s="1"/>
  <c r="W21" i="4" s="1"/>
  <c r="P21" i="4"/>
  <c r="G21" i="4"/>
  <c r="S20" i="4"/>
  <c r="P20" i="4"/>
  <c r="G20" i="4"/>
  <c r="S17" i="4"/>
  <c r="V17" i="4" s="1"/>
  <c r="W17" i="4" s="1"/>
  <c r="P17" i="4"/>
  <c r="G17" i="4"/>
  <c r="S16" i="4"/>
  <c r="V16" i="4" s="1"/>
  <c r="W16" i="4" s="1"/>
  <c r="P16" i="4"/>
  <c r="G16" i="4"/>
  <c r="S15" i="4"/>
  <c r="P15" i="4"/>
  <c r="G15" i="4"/>
  <c r="S14" i="4"/>
  <c r="P14" i="4"/>
  <c r="G14" i="4"/>
  <c r="S13" i="4"/>
  <c r="V13" i="4" s="1"/>
  <c r="W13" i="4" s="1"/>
  <c r="P13" i="4"/>
  <c r="G13" i="4"/>
  <c r="S12" i="4"/>
  <c r="V12" i="4" s="1"/>
  <c r="W12" i="4" s="1"/>
  <c r="P12" i="4"/>
  <c r="G12" i="4"/>
  <c r="S11" i="4"/>
  <c r="P11" i="4"/>
  <c r="G11" i="4"/>
  <c r="P10" i="4"/>
  <c r="G10" i="4"/>
  <c r="P9" i="4"/>
  <c r="G9" i="4"/>
  <c r="U8" i="4"/>
  <c r="T8" i="4"/>
  <c r="S8" i="4"/>
  <c r="R8" i="4"/>
  <c r="Q8" i="4"/>
  <c r="P8" i="4"/>
  <c r="W7" i="4"/>
  <c r="V7" i="4"/>
  <c r="T7" i="4"/>
  <c r="Q7" i="4"/>
  <c r="K27" i="4" l="1"/>
  <c r="L27" i="4"/>
  <c r="K20" i="4"/>
  <c r="L20" i="4"/>
  <c r="K23" i="4"/>
  <c r="L23" i="4"/>
  <c r="K22" i="4"/>
  <c r="L22" i="4"/>
  <c r="K17" i="4"/>
  <c r="L17" i="4"/>
  <c r="K21" i="4"/>
  <c r="L21" i="4"/>
  <c r="K25" i="4"/>
  <c r="L25" i="4"/>
  <c r="K9" i="4"/>
  <c r="L9" i="4"/>
  <c r="K15" i="4"/>
  <c r="L15" i="4"/>
  <c r="K10" i="4"/>
  <c r="L10" i="4"/>
  <c r="K13" i="4"/>
  <c r="L13" i="4"/>
  <c r="K11" i="4"/>
  <c r="L11" i="4"/>
  <c r="K14" i="4"/>
  <c r="L14" i="4"/>
  <c r="K12" i="4"/>
  <c r="L12" i="4"/>
  <c r="K16" i="4"/>
  <c r="L16" i="4"/>
  <c r="J32" i="4"/>
  <c r="J11" i="11" s="1"/>
  <c r="B32" i="9"/>
  <c r="U27" i="4"/>
  <c r="V27" i="4"/>
  <c r="W27" i="4" s="1"/>
  <c r="T24" i="4"/>
  <c r="V24" i="4"/>
  <c r="W24" i="4" s="1"/>
  <c r="U23" i="4"/>
  <c r="V23" i="4"/>
  <c r="W23" i="4" s="1"/>
  <c r="U20" i="4"/>
  <c r="V20" i="4"/>
  <c r="W20" i="4" s="1"/>
  <c r="U15" i="4"/>
  <c r="V15" i="4"/>
  <c r="W15" i="4" s="1"/>
  <c r="U14" i="4"/>
  <c r="V14" i="4"/>
  <c r="W14" i="4" s="1"/>
  <c r="T11" i="4"/>
  <c r="V11" i="4"/>
  <c r="W11" i="4" s="1"/>
  <c r="I21" i="4"/>
  <c r="I22" i="4"/>
  <c r="H23" i="4"/>
  <c r="I23" i="4"/>
  <c r="S35" i="4"/>
  <c r="U35" i="4" s="1"/>
  <c r="H9" i="4"/>
  <c r="G35" i="4"/>
  <c r="G11" i="11" s="1"/>
  <c r="H16" i="4"/>
  <c r="I15" i="4"/>
  <c r="H17" i="4"/>
  <c r="I11" i="4"/>
  <c r="H13" i="4"/>
  <c r="H24" i="4"/>
  <c r="H25" i="4"/>
  <c r="I27" i="4"/>
  <c r="H12" i="4"/>
  <c r="I17" i="4"/>
  <c r="S32" i="4"/>
  <c r="V32" i="4" s="1"/>
  <c r="W32" i="4" s="1"/>
  <c r="U24" i="4"/>
  <c r="N24" i="4"/>
  <c r="T16" i="4"/>
  <c r="T15" i="4"/>
  <c r="T12" i="4"/>
  <c r="U12" i="4"/>
  <c r="U11" i="4"/>
  <c r="N16" i="4"/>
  <c r="U16" i="4"/>
  <c r="T21" i="4"/>
  <c r="T25" i="4"/>
  <c r="U21" i="4"/>
  <c r="N25" i="4"/>
  <c r="U25" i="4"/>
  <c r="S34" i="4"/>
  <c r="H11" i="4"/>
  <c r="I9" i="4"/>
  <c r="H10" i="4"/>
  <c r="N11" i="4"/>
  <c r="I12" i="4"/>
  <c r="I13" i="4"/>
  <c r="H14" i="4"/>
  <c r="N15" i="4"/>
  <c r="I16" i="4"/>
  <c r="H20" i="4"/>
  <c r="N21" i="4"/>
  <c r="I10" i="4"/>
  <c r="N12" i="4"/>
  <c r="I14" i="4"/>
  <c r="I20" i="4"/>
  <c r="H15" i="4"/>
  <c r="H21" i="4"/>
  <c r="H22" i="4"/>
  <c r="I24" i="4"/>
  <c r="I25" i="4"/>
  <c r="H27" i="4"/>
  <c r="T17" i="4"/>
  <c r="T22" i="4"/>
  <c r="T26" i="4"/>
  <c r="T13" i="4"/>
  <c r="N9" i="4"/>
  <c r="N13" i="4"/>
  <c r="U13" i="4"/>
  <c r="T14" i="4"/>
  <c r="N17" i="4"/>
  <c r="U17" i="4"/>
  <c r="T20" i="4"/>
  <c r="N22" i="4"/>
  <c r="U22" i="4"/>
  <c r="T23" i="4"/>
  <c r="U26" i="4"/>
  <c r="T27" i="4"/>
  <c r="N10" i="4"/>
  <c r="N14" i="4"/>
  <c r="N20" i="4"/>
  <c r="N23" i="4"/>
  <c r="N27" i="4"/>
  <c r="G10" i="3"/>
  <c r="G11" i="3"/>
  <c r="G9" i="3"/>
  <c r="F10" i="3"/>
  <c r="F11" i="3"/>
  <c r="F9" i="3"/>
  <c r="G26" i="4" l="1"/>
  <c r="L26" i="4" s="1"/>
  <c r="H35" i="4"/>
  <c r="T35" i="4"/>
  <c r="I35" i="4"/>
  <c r="T32" i="4"/>
  <c r="U32" i="4"/>
  <c r="S36" i="4"/>
  <c r="T36" i="4" s="1"/>
  <c r="T34" i="4"/>
  <c r="U34" i="4"/>
  <c r="H26" i="4" l="1"/>
  <c r="K26" i="4"/>
  <c r="N26" i="4"/>
  <c r="I26" i="4"/>
  <c r="G32" i="4"/>
  <c r="L32" i="4" s="1"/>
  <c r="L30" i="10" s="1"/>
  <c r="G34" i="4"/>
  <c r="U36" i="4"/>
  <c r="H34" i="4" l="1"/>
  <c r="G10" i="11"/>
  <c r="I32" i="4"/>
  <c r="K32" i="4"/>
  <c r="L27" i="10" s="1"/>
  <c r="I34" i="4"/>
  <c r="G36" i="4"/>
  <c r="M4" i="11" s="1"/>
  <c r="N32" i="4"/>
  <c r="H32" i="4"/>
  <c r="H7" i="3"/>
  <c r="G13" i="3"/>
  <c r="F14" i="3"/>
  <c r="G14" i="3"/>
  <c r="F15" i="3"/>
  <c r="G15" i="3"/>
  <c r="K11" i="11" l="1"/>
  <c r="M6" i="11"/>
  <c r="K6" i="11"/>
  <c r="I6" i="11"/>
  <c r="L33" i="10"/>
  <c r="V42" i="4"/>
  <c r="V43" i="4"/>
  <c r="I36" i="4"/>
  <c r="V48" i="4" s="1"/>
  <c r="H36" i="4"/>
  <c r="V47" i="4" s="1"/>
  <c r="L6" i="11" l="1"/>
  <c r="H6" i="11"/>
</calcChain>
</file>

<file path=xl/sharedStrings.xml><?xml version="1.0" encoding="utf-8"?>
<sst xmlns="http://schemas.openxmlformats.org/spreadsheetml/2006/main" count="395" uniqueCount="201">
  <si>
    <t>Condenado</t>
  </si>
  <si>
    <t>Procesado</t>
  </si>
  <si>
    <t>Total</t>
  </si>
  <si>
    <t>Bocas</t>
  </si>
  <si>
    <t>Santiago</t>
  </si>
  <si>
    <t>Las Tablas</t>
  </si>
  <si>
    <t>Chitré</t>
  </si>
  <si>
    <t>Aguadulce</t>
  </si>
  <si>
    <t>Llano Marín</t>
  </si>
  <si>
    <t>Penonomé</t>
  </si>
  <si>
    <t>Chorrera</t>
  </si>
  <si>
    <t>El Renacer</t>
  </si>
  <si>
    <t>Cefere</t>
  </si>
  <si>
    <t>Nueva Joya</t>
  </si>
  <si>
    <t>Joya</t>
  </si>
  <si>
    <t>Joyita</t>
  </si>
  <si>
    <t>Colón</t>
  </si>
  <si>
    <t>Conteo</t>
  </si>
  <si>
    <t>Porcentaje</t>
  </si>
  <si>
    <t>Detalle</t>
  </si>
  <si>
    <t>CENTRO PENAL</t>
  </si>
  <si>
    <t>Tabla para Cálculo de Distribución Porcentual por Condenado / Procesado</t>
  </si>
  <si>
    <t>Total Conteo</t>
  </si>
  <si>
    <t>% Estimado</t>
  </si>
  <si>
    <t>Población 1</t>
  </si>
  <si>
    <t>Población 2</t>
  </si>
  <si>
    <t>Población 3</t>
  </si>
  <si>
    <t>Población 4</t>
  </si>
  <si>
    <t>Población 5</t>
  </si>
  <si>
    <t>Población 6</t>
  </si>
  <si>
    <t>Población 7</t>
  </si>
  <si>
    <t>Anotar el nombre del Centro Penal e ingresar el total de la población y los porcentajes para estimar en las casillas correspondientes.</t>
  </si>
  <si>
    <t>Nombre del Centro Penal</t>
  </si>
  <si>
    <t>validación</t>
  </si>
  <si>
    <t>dif</t>
  </si>
  <si>
    <t>La Joya</t>
  </si>
  <si>
    <t>La Joyita</t>
  </si>
  <si>
    <t>Dirección General del Sistema Penitenciario</t>
  </si>
  <si>
    <t>Condenados</t>
  </si>
  <si>
    <t>Procesados</t>
  </si>
  <si>
    <t>Capacidad</t>
  </si>
  <si>
    <t>cap.</t>
  </si>
  <si>
    <t>Algarrobos</t>
  </si>
  <si>
    <t>Estadística Diaria</t>
  </si>
  <si>
    <t>SEXO</t>
  </si>
  <si>
    <t>Hombres</t>
  </si>
  <si>
    <t>Mujeres</t>
  </si>
  <si>
    <t>Colón H</t>
  </si>
  <si>
    <t>Colón M</t>
  </si>
  <si>
    <t>Porcentaje por Sexo</t>
  </si>
  <si>
    <t>Sexo</t>
  </si>
  <si>
    <t>Porcentaje por Estatus Jurídico</t>
  </si>
  <si>
    <t>Estatus</t>
  </si>
  <si>
    <t>Semana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</si>
  <si>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</si>
  <si>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</si>
  <si>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</si>
  <si>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</si>
  <si>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</si>
  <si>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</si>
  <si>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</si>
  <si>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</si>
  <si>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</si>
  <si>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</si>
  <si>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</si>
  <si>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</si>
  <si>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</si>
  <si>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</si>
  <si>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</si>
  <si>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</si>
  <si>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</si>
  <si>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</si>
  <si>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</si>
  <si>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</si>
  <si>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</si>
  <si>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Estadística Mensual</t>
  </si>
  <si>
    <t>Ll. Marín M</t>
  </si>
  <si>
    <t>Ll. Marín H</t>
  </si>
  <si>
    <t>Colon H</t>
  </si>
  <si>
    <t>Colon M</t>
  </si>
  <si>
    <t>Índice de PPL por cada 100mil personas</t>
  </si>
  <si>
    <t>Población Panamá</t>
  </si>
  <si>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>Fuente: Instituto Nacional de Estadística y Censo (www.contraloria.gob.pa/inec). Sección Demográfica, Proyecciones de la Población del País, Boletín 14. Estimaciones y Proyecciones de la Población de la República, por Provincia y Comarca Indígena, según sexo y edad: AÑOS 2000-30.</t>
    </r>
  </si>
  <si>
    <t>Chiriquí</t>
  </si>
  <si>
    <t>Tinajita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</si>
  <si>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</si>
  <si>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</si>
  <si>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</si>
  <si>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</si>
  <si>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</si>
  <si>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</si>
  <si>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</si>
  <si>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</si>
  <si>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</si>
  <si>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</si>
  <si>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</si>
  <si>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</si>
  <si>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</si>
  <si>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</si>
  <si>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</si>
  <si>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</si>
  <si>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</si>
  <si>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</si>
  <si>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</si>
  <si>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</si>
  <si>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</si>
  <si>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</si>
  <si>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*Fuente: Instituto Nacional de Estadística y Censo (www.contraloria.gob.pa/inec). Situación Demográfica, Proyecciones de la Población del País, Boletín 14. Estimaciones y Proyecciones de la Población de la República, por Provincia y Comarca Indígena, según sexo y edad: AÑOS 2000-30</t>
  </si>
  <si>
    <t>Densidad</t>
  </si>
  <si>
    <t>MES</t>
  </si>
  <si>
    <t>TOTAL</t>
  </si>
  <si>
    <t>Enero</t>
  </si>
  <si>
    <t>Febrero</t>
  </si>
  <si>
    <t>Marzo</t>
  </si>
  <si>
    <t>S23</t>
  </si>
  <si>
    <t>S24</t>
  </si>
  <si>
    <t>S25</t>
  </si>
  <si>
    <t>S26</t>
  </si>
  <si>
    <t>S27</t>
  </si>
  <si>
    <t>S28</t>
  </si>
  <si>
    <t>S29</t>
  </si>
  <si>
    <t>S30</t>
  </si>
  <si>
    <t>Punta Coco</t>
  </si>
  <si>
    <t>Sobrepoblación</t>
  </si>
  <si>
    <t>Índice de Hacinamiento</t>
  </si>
  <si>
    <t>S52</t>
  </si>
  <si>
    <t>S52(2018)</t>
  </si>
  <si>
    <t>Abr 18</t>
  </si>
  <si>
    <t>May 18</t>
  </si>
  <si>
    <t>Jun 18</t>
  </si>
  <si>
    <t>Jul 18</t>
  </si>
  <si>
    <t>Ago 18</t>
  </si>
  <si>
    <t>Sep 18</t>
  </si>
  <si>
    <t>Oct 18</t>
  </si>
  <si>
    <t>Nov 18</t>
  </si>
  <si>
    <t>Dic 18</t>
  </si>
  <si>
    <t>Ene 19</t>
  </si>
  <si>
    <t>Feb 19</t>
  </si>
  <si>
    <t>Mar 19</t>
  </si>
  <si>
    <t>Abr 19</t>
  </si>
  <si>
    <t>May 19</t>
  </si>
  <si>
    <t>Jun 19</t>
  </si>
  <si>
    <t>Jul 19</t>
  </si>
  <si>
    <t>Ago 19</t>
  </si>
  <si>
    <t>Sep 19</t>
  </si>
  <si>
    <t>Oct 19</t>
  </si>
  <si>
    <t>Nov 19</t>
  </si>
  <si>
    <t>Dic 19</t>
  </si>
  <si>
    <t>Darién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</si>
  <si>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</si>
  <si>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</si>
  <si>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</si>
  <si>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</si>
  <si>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</si>
  <si>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</si>
  <si>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</si>
  <si>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</si>
  <si>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</si>
  <si>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</si>
  <si>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</si>
  <si>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</si>
  <si>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VS 2018</t>
  </si>
  <si>
    <t>MEDIA (2017 + 2018)</t>
  </si>
  <si>
    <t>Balance</t>
  </si>
  <si>
    <t>PANAMA</t>
  </si>
  <si>
    <t>Población</t>
  </si>
  <si>
    <t>PPL por cada 100 mil hab.</t>
  </si>
  <si>
    <t>Martes, 31 de diciembre de 2019</t>
  </si>
  <si>
    <r>
      <t>Población Penal (17,733)/Población Nacional Estimada (4,218,808)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x 100mil Habitantes = 420 PPL</t>
    </r>
  </si>
  <si>
    <r>
      <rPr>
        <vertAlign val="superscript"/>
        <sz val="8"/>
        <color theme="1"/>
        <rFont val="Calibri"/>
        <family val="2"/>
        <scheme val="minor"/>
      </rPr>
      <t>1</t>
    </r>
    <r>
      <rPr>
        <sz val="8"/>
        <color theme="1"/>
        <rFont val="Calibri"/>
        <family val="2"/>
        <scheme val="minor"/>
      </rPr>
      <t>Datos recabados al 31 de diciembre de 2019.</t>
    </r>
  </si>
  <si>
    <r>
      <t>DICIEMBRE 2019</t>
    </r>
    <r>
      <rPr>
        <b/>
        <vertAlign val="superscript"/>
        <sz val="14"/>
        <color theme="0"/>
        <rFont val="Calibri"/>
        <family val="2"/>
        <scheme val="minor"/>
      </rPr>
      <t>1</t>
    </r>
  </si>
  <si>
    <t>Provincia</t>
  </si>
  <si>
    <t>Centro/Cárcel</t>
  </si>
  <si>
    <t>Los Algarrobos</t>
  </si>
  <si>
    <t>Total Chiriquí</t>
  </si>
  <si>
    <t>Bocas del Toro</t>
  </si>
  <si>
    <t>Deborah</t>
  </si>
  <si>
    <t>Veraguas</t>
  </si>
  <si>
    <t>Los Santos</t>
  </si>
  <si>
    <t>Herrera</t>
  </si>
  <si>
    <t>Coclé</t>
  </si>
  <si>
    <t>Total Coclé</t>
  </si>
  <si>
    <t>Panamá</t>
  </si>
  <si>
    <t>La Nueva Joya</t>
  </si>
  <si>
    <t>Total Panamá</t>
  </si>
  <si>
    <t>Panamá Oeste</t>
  </si>
  <si>
    <t>La Chorrera</t>
  </si>
  <si>
    <t>La Palma</t>
  </si>
  <si>
    <t>Totales</t>
  </si>
  <si>
    <t>Lunes, 27 de enero de 2020</t>
  </si>
  <si>
    <r>
      <t>Población Penal (17,904)/Población Nacional Estimada (4,218,808)*x 100 mil habitantes = 424</t>
    </r>
    <r>
      <rPr>
        <b/>
        <sz val="8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PPL</t>
    </r>
  </si>
  <si>
    <r>
      <rPr>
        <vertAlign val="superscript"/>
        <sz val="8"/>
        <color theme="1"/>
        <rFont val="Calibri"/>
        <family val="2"/>
        <scheme val="minor"/>
      </rPr>
      <t>1</t>
    </r>
    <r>
      <rPr>
        <sz val="8"/>
        <color theme="1"/>
        <rFont val="Calibri"/>
        <family val="2"/>
        <scheme val="minor"/>
      </rPr>
      <t>Datos recabados por el equipo del Sistema de Información Penitenciaria (SIP).</t>
    </r>
  </si>
  <si>
    <t>total actual</t>
  </si>
  <si>
    <t xml:space="preserve">TOTAL </t>
  </si>
  <si>
    <r>
      <t>Pob. Penal (21,113) / Pob. Nacional Estimada (4,395,414)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x 100mil Habitantes = 480 PPL</t>
    </r>
  </si>
  <si>
    <t xml:space="preserve"> </t>
  </si>
  <si>
    <r>
      <t>Noviembre de 2022</t>
    </r>
    <r>
      <rPr>
        <b/>
        <vertAlign val="superscript"/>
        <sz val="14"/>
        <color theme="0"/>
        <rFont val="Calibri"/>
        <family val="2"/>
        <scheme val="minor"/>
      </rPr>
      <t>1</t>
    </r>
  </si>
  <si>
    <t xml:space="preserve">                      Dirección General del Sistema Penitenciario</t>
  </si>
  <si>
    <r>
      <t>Pob. Penal (24,348) / Pob. Nacional Estimada (4,395,414)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x 100mil Habitantes = 554 PPL</t>
    </r>
  </si>
  <si>
    <r>
      <t>FEBRERO 2025</t>
    </r>
    <r>
      <rPr>
        <b/>
        <vertAlign val="superscript"/>
        <sz val="14"/>
        <color theme="0"/>
        <rFont val="Calibri"/>
        <family val="2"/>
        <scheme val="minor"/>
      </rPr>
      <t>1</t>
    </r>
  </si>
  <si>
    <r>
      <rPr>
        <vertAlign val="superscript"/>
        <sz val="8"/>
        <color theme="1"/>
        <rFont val="Calibri"/>
        <family val="2"/>
        <scheme val="minor"/>
      </rPr>
      <t>1</t>
    </r>
    <r>
      <rPr>
        <sz val="8"/>
        <color theme="1"/>
        <rFont val="Calibri"/>
        <family val="2"/>
        <scheme val="minor"/>
      </rPr>
      <t>Datos recabados al 28 de febrero de 2025. Fuente: Sistema de Información Penitenciaria y Departamento de Seguridad Penitenciaria.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</si>
</sst>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4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4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b/>
      <vertAlign val="superscript"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lightDown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6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 applyAlignment="1"/>
    <xf numFmtId="0" fontId="5" fillId="0" borderId="0" xfId="0" applyFont="1" applyBorder="1"/>
    <xf numFmtId="9" fontId="3" fillId="3" borderId="1" xfId="1" applyFont="1" applyFill="1" applyBorder="1"/>
    <xf numFmtId="9" fontId="0" fillId="0" borderId="1" xfId="1" applyFont="1" applyFill="1" applyBorder="1"/>
    <xf numFmtId="9" fontId="1" fillId="0" borderId="1" xfId="1" applyFont="1" applyFill="1" applyBorder="1"/>
    <xf numFmtId="9" fontId="1" fillId="3" borderId="1" xfId="1" applyFont="1" applyFill="1" applyBorder="1"/>
    <xf numFmtId="0" fontId="0" fillId="0" borderId="0" xfId="0" applyAlignment="1">
      <alignment horizontal="center"/>
    </xf>
    <xf numFmtId="0" fontId="0" fillId="7" borderId="12" xfId="0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3" fontId="0" fillId="0" borderId="3" xfId="0" applyNumberFormat="1" applyBorder="1"/>
    <xf numFmtId="3" fontId="0" fillId="0" borderId="1" xfId="0" applyNumberFormat="1" applyBorder="1"/>
    <xf numFmtId="0" fontId="2" fillId="6" borderId="15" xfId="0" applyFont="1" applyFill="1" applyBorder="1" applyAlignment="1">
      <alignment horizontal="center"/>
    </xf>
    <xf numFmtId="3" fontId="0" fillId="0" borderId="3" xfId="0" applyNumberFormat="1" applyFill="1" applyBorder="1"/>
    <xf numFmtId="3" fontId="0" fillId="0" borderId="0" xfId="0" applyNumberFormat="1"/>
    <xf numFmtId="9" fontId="0" fillId="0" borderId="1" xfId="0" applyNumberFormat="1" applyBorder="1"/>
    <xf numFmtId="3" fontId="0" fillId="2" borderId="11" xfId="0" applyNumberFormat="1" applyFill="1" applyBorder="1" applyProtection="1">
      <protection locked="0"/>
    </xf>
    <xf numFmtId="9" fontId="0" fillId="2" borderId="11" xfId="1" applyFont="1" applyFill="1" applyBorder="1" applyAlignment="1" applyProtection="1">
      <alignment horizontal="center"/>
      <protection locked="0"/>
    </xf>
    <xf numFmtId="9" fontId="0" fillId="2" borderId="16" xfId="1" applyFont="1" applyFill="1" applyBorder="1" applyAlignment="1" applyProtection="1">
      <alignment horizontal="center"/>
      <protection locked="0"/>
    </xf>
    <xf numFmtId="3" fontId="0" fillId="2" borderId="5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7" xfId="0" applyNumberFormat="1" applyFill="1" applyBorder="1" applyProtection="1">
      <protection locked="0"/>
    </xf>
    <xf numFmtId="3" fontId="0" fillId="2" borderId="8" xfId="0" applyNumberFormat="1" applyFill="1" applyBorder="1" applyProtection="1">
      <protection locked="0"/>
    </xf>
    <xf numFmtId="3" fontId="10" fillId="0" borderId="0" xfId="0" applyNumberFormat="1" applyFont="1"/>
    <xf numFmtId="0" fontId="10" fillId="0" borderId="0" xfId="0" applyFont="1" applyFill="1" applyBorder="1" applyAlignment="1">
      <alignment horizontal="right"/>
    </xf>
    <xf numFmtId="0" fontId="9" fillId="0" borderId="0" xfId="0" applyFont="1"/>
    <xf numFmtId="3" fontId="10" fillId="0" borderId="0" xfId="0" applyNumberFormat="1" applyFont="1" applyFill="1" applyBorder="1" applyAlignment="1">
      <alignment horizontal="right"/>
    </xf>
    <xf numFmtId="15" fontId="10" fillId="0" borderId="0" xfId="0" applyNumberFormat="1" applyFont="1" applyFill="1" applyBorder="1" applyAlignment="1">
      <alignment horizontal="right"/>
    </xf>
    <xf numFmtId="3" fontId="3" fillId="3" borderId="3" xfId="0" applyNumberFormat="1" applyFont="1" applyFill="1" applyBorder="1"/>
    <xf numFmtId="0" fontId="0" fillId="0" borderId="5" xfId="0" applyFill="1" applyBorder="1"/>
    <xf numFmtId="0" fontId="0" fillId="0" borderId="9" xfId="0" applyFill="1" applyBorder="1"/>
    <xf numFmtId="3" fontId="3" fillId="3" borderId="23" xfId="0" applyNumberFormat="1" applyFont="1" applyFill="1" applyBorder="1"/>
    <xf numFmtId="9" fontId="0" fillId="2" borderId="6" xfId="1" applyFont="1" applyFill="1" applyBorder="1" applyProtection="1"/>
    <xf numFmtId="9" fontId="0" fillId="2" borderId="10" xfId="1" applyFont="1" applyFill="1" applyBorder="1" applyProtection="1"/>
    <xf numFmtId="0" fontId="0" fillId="0" borderId="7" xfId="0" applyBorder="1"/>
    <xf numFmtId="0" fontId="0" fillId="0" borderId="9" xfId="0" applyBorder="1"/>
    <xf numFmtId="3" fontId="3" fillId="3" borderId="21" xfId="0" applyNumberFormat="1" applyFont="1" applyFill="1" applyBorder="1" applyProtection="1">
      <protection locked="0"/>
    </xf>
    <xf numFmtId="3" fontId="3" fillId="3" borderId="22" xfId="0" applyNumberFormat="1" applyFont="1" applyFill="1" applyBorder="1" applyProtection="1">
      <protection locked="0"/>
    </xf>
    <xf numFmtId="3" fontId="0" fillId="0" borderId="0" xfId="0" applyNumberFormat="1" applyProtection="1">
      <protection locked="0"/>
    </xf>
    <xf numFmtId="9" fontId="0" fillId="0" borderId="0" xfId="1" applyFont="1" applyFill="1" applyBorder="1"/>
    <xf numFmtId="9" fontId="3" fillId="0" borderId="0" xfId="1" applyFont="1" applyFill="1" applyBorder="1"/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3" fontId="0" fillId="0" borderId="1" xfId="1" applyNumberFormat="1" applyFont="1" applyFill="1" applyBorder="1"/>
    <xf numFmtId="3" fontId="3" fillId="3" borderId="1" xfId="1" applyNumberFormat="1" applyFont="1" applyFill="1" applyBorder="1"/>
    <xf numFmtId="0" fontId="12" fillId="0" borderId="0" xfId="0" applyFont="1"/>
    <xf numFmtId="0" fontId="13" fillId="0" borderId="0" xfId="0" applyFont="1" applyFill="1" applyBorder="1" applyAlignment="1">
      <alignment horizontal="right"/>
    </xf>
    <xf numFmtId="0" fontId="12" fillId="0" borderId="2" xfId="0" applyFont="1" applyFill="1" applyBorder="1" applyAlignment="1">
      <alignment horizontal="center"/>
    </xf>
    <xf numFmtId="3" fontId="13" fillId="0" borderId="0" xfId="0" applyNumberFormat="1" applyFont="1" applyFill="1" applyBorder="1" applyAlignment="1">
      <alignment horizontal="right"/>
    </xf>
    <xf numFmtId="3" fontId="13" fillId="0" borderId="0" xfId="0" applyNumberFormat="1" applyFont="1"/>
    <xf numFmtId="3" fontId="12" fillId="2" borderId="7" xfId="0" applyNumberFormat="1" applyFont="1" applyFill="1" applyBorder="1" applyProtection="1">
      <protection locked="0"/>
    </xf>
    <xf numFmtId="3" fontId="12" fillId="2" borderId="8" xfId="0" applyNumberFormat="1" applyFont="1" applyFill="1" applyBorder="1" applyProtection="1">
      <protection locked="0"/>
    </xf>
    <xf numFmtId="0" fontId="0" fillId="0" borderId="0" xfId="0" applyBorder="1"/>
    <xf numFmtId="0" fontId="3" fillId="0" borderId="0" xfId="0" applyFont="1" applyBorder="1"/>
    <xf numFmtId="0" fontId="12" fillId="0" borderId="2" xfId="0" applyFont="1" applyFill="1" applyBorder="1" applyAlignment="1">
      <alignment horizontal="center" vertical="center"/>
    </xf>
    <xf numFmtId="3" fontId="12" fillId="2" borderId="7" xfId="0" applyNumberFormat="1" applyFont="1" applyFill="1" applyBorder="1" applyAlignment="1" applyProtection="1">
      <alignment vertical="center"/>
      <protection locked="0"/>
    </xf>
    <xf numFmtId="3" fontId="12" fillId="2" borderId="8" xfId="0" applyNumberFormat="1" applyFon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1" fontId="0" fillId="0" borderId="11" xfId="0" applyNumberFormat="1" applyBorder="1"/>
    <xf numFmtId="0" fontId="14" fillId="0" borderId="2" xfId="0" applyFont="1" applyFill="1" applyBorder="1" applyAlignment="1">
      <alignment horizontal="center"/>
    </xf>
    <xf numFmtId="1" fontId="0" fillId="0" borderId="0" xfId="0" applyNumberFormat="1" applyBorder="1"/>
    <xf numFmtId="0" fontId="0" fillId="0" borderId="0" xfId="0" applyBorder="1" applyProtection="1">
      <protection locked="0"/>
    </xf>
    <xf numFmtId="3" fontId="0" fillId="0" borderId="11" xfId="0" applyNumberFormat="1" applyBorder="1" applyProtection="1">
      <protection locked="0"/>
    </xf>
    <xf numFmtId="3" fontId="3" fillId="3" borderId="1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3" fontId="0" fillId="2" borderId="30" xfId="0" applyNumberFormat="1" applyFill="1" applyBorder="1" applyAlignment="1" applyProtection="1">
      <alignment vertical="center"/>
      <protection locked="0"/>
    </xf>
    <xf numFmtId="3" fontId="0" fillId="2" borderId="31" xfId="0" applyNumberFormat="1" applyFill="1" applyBorder="1" applyAlignment="1" applyProtection="1">
      <alignment vertical="center"/>
      <protection locked="0"/>
    </xf>
    <xf numFmtId="3" fontId="0" fillId="0" borderId="23" xfId="0" applyNumberFormat="1" applyFill="1" applyBorder="1" applyAlignment="1">
      <alignment vertical="center"/>
    </xf>
    <xf numFmtId="9" fontId="1" fillId="0" borderId="32" xfId="1" applyFont="1" applyFill="1" applyBorder="1" applyAlignment="1">
      <alignment vertical="center"/>
    </xf>
    <xf numFmtId="3" fontId="1" fillId="0" borderId="32" xfId="1" applyNumberFormat="1" applyFont="1" applyFill="1" applyBorder="1" applyAlignment="1">
      <alignment vertical="center"/>
    </xf>
    <xf numFmtId="3" fontId="0" fillId="0" borderId="1" xfId="1" applyNumberFormat="1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3" fontId="0" fillId="2" borderId="7" xfId="0" applyNumberFormat="1" applyFill="1" applyBorder="1" applyAlignment="1" applyProtection="1">
      <alignment vertical="center"/>
      <protection locked="0"/>
    </xf>
    <xf numFmtId="3" fontId="0" fillId="2" borderId="8" xfId="0" applyNumberFormat="1" applyFill="1" applyBorder="1" applyAlignment="1" applyProtection="1">
      <alignment vertical="center"/>
      <protection locked="0"/>
    </xf>
    <xf numFmtId="3" fontId="0" fillId="0" borderId="3" xfId="0" applyNumberFormat="1" applyFill="1" applyBorder="1" applyAlignment="1">
      <alignment vertical="center"/>
    </xf>
    <xf numFmtId="9" fontId="1" fillId="0" borderId="1" xfId="1" applyFont="1" applyFill="1" applyBorder="1" applyAlignment="1">
      <alignment vertical="center"/>
    </xf>
    <xf numFmtId="3" fontId="1" fillId="0" borderId="1" xfId="1" applyNumberFormat="1" applyFont="1" applyFill="1" applyBorder="1" applyAlignment="1">
      <alignment vertical="center"/>
    </xf>
    <xf numFmtId="3" fontId="0" fillId="2" borderId="7" xfId="0" applyNumberFormat="1" applyFill="1" applyBorder="1" applyAlignment="1" applyProtection="1">
      <alignment vertical="center"/>
    </xf>
    <xf numFmtId="3" fontId="0" fillId="2" borderId="8" xfId="0" applyNumberFormat="1" applyFill="1" applyBorder="1" applyAlignment="1" applyProtection="1">
      <alignment vertical="center"/>
    </xf>
    <xf numFmtId="0" fontId="3" fillId="3" borderId="2" xfId="0" applyFont="1" applyFill="1" applyBorder="1" applyAlignment="1">
      <alignment horizontal="center" vertical="center"/>
    </xf>
    <xf numFmtId="3" fontId="3" fillId="3" borderId="21" xfId="0" applyNumberFormat="1" applyFont="1" applyFill="1" applyBorder="1" applyAlignment="1">
      <alignment vertical="center"/>
    </xf>
    <xf numFmtId="3" fontId="3" fillId="3" borderId="22" xfId="0" applyNumberFormat="1" applyFont="1" applyFill="1" applyBorder="1" applyAlignment="1">
      <alignment vertical="center"/>
    </xf>
    <xf numFmtId="3" fontId="3" fillId="3" borderId="3" xfId="0" applyNumberFormat="1" applyFont="1" applyFill="1" applyBorder="1" applyAlignment="1">
      <alignment vertical="center"/>
    </xf>
    <xf numFmtId="9" fontId="1" fillId="3" borderId="1" xfId="1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3" fontId="10" fillId="0" borderId="0" xfId="0" applyNumberFormat="1" applyFont="1" applyAlignment="1">
      <alignment horizontal="right" vertical="center"/>
    </xf>
    <xf numFmtId="3" fontId="0" fillId="2" borderId="5" xfId="0" applyNumberFormat="1" applyFill="1" applyBorder="1" applyAlignment="1">
      <alignment vertical="center"/>
    </xf>
    <xf numFmtId="3" fontId="0" fillId="2" borderId="6" xfId="0" applyNumberFormat="1" applyFill="1" applyBorder="1" applyAlignment="1">
      <alignment vertical="center"/>
    </xf>
    <xf numFmtId="9" fontId="1" fillId="0" borderId="0" xfId="1" applyFont="1" applyFill="1" applyBorder="1" applyAlignment="1">
      <alignment vertical="center"/>
    </xf>
    <xf numFmtId="3" fontId="0" fillId="2" borderId="7" xfId="0" applyNumberFormat="1" applyFill="1" applyBorder="1" applyAlignment="1">
      <alignment vertical="center"/>
    </xf>
    <xf numFmtId="3" fontId="0" fillId="2" borderId="8" xfId="0" applyNumberFormat="1" applyFill="1" applyBorder="1" applyAlignment="1">
      <alignment vertical="center"/>
    </xf>
    <xf numFmtId="3" fontId="3" fillId="3" borderId="23" xfId="0" applyNumberFormat="1" applyFont="1" applyFill="1" applyBorder="1" applyAlignment="1">
      <alignment vertical="center"/>
    </xf>
    <xf numFmtId="0" fontId="9" fillId="0" borderId="0" xfId="0" applyFont="1" applyAlignment="1">
      <alignment horizontal="right" vertical="top"/>
    </xf>
    <xf numFmtId="3" fontId="12" fillId="8" borderId="27" xfId="0" applyNumberFormat="1" applyFont="1" applyFill="1" applyBorder="1" applyAlignment="1">
      <alignment vertical="center"/>
    </xf>
    <xf numFmtId="3" fontId="12" fillId="8" borderId="28" xfId="0" applyNumberFormat="1" applyFont="1" applyFill="1" applyBorder="1" applyAlignment="1">
      <alignment vertical="center"/>
    </xf>
    <xf numFmtId="3" fontId="12" fillId="8" borderId="25" xfId="0" applyNumberFormat="1" applyFont="1" applyFill="1" applyBorder="1" applyAlignment="1">
      <alignment vertical="center"/>
    </xf>
    <xf numFmtId="3" fontId="12" fillId="8" borderId="29" xfId="0" applyNumberFormat="1" applyFont="1" applyFill="1" applyBorder="1" applyAlignment="1">
      <alignment vertical="center"/>
    </xf>
    <xf numFmtId="3" fontId="12" fillId="8" borderId="19" xfId="0" applyNumberFormat="1" applyFont="1" applyFill="1" applyBorder="1" applyAlignment="1">
      <alignment vertical="center"/>
    </xf>
    <xf numFmtId="3" fontId="12" fillId="8" borderId="23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0" xfId="0" applyFont="1" applyProtection="1"/>
    <xf numFmtId="0" fontId="9" fillId="0" borderId="0" xfId="0" applyFont="1" applyFill="1" applyBorder="1" applyAlignment="1">
      <alignment horizontal="left" vertical="center" wrapText="1"/>
    </xf>
    <xf numFmtId="0" fontId="18" fillId="0" borderId="0" xfId="0" applyFont="1"/>
    <xf numFmtId="0" fontId="18" fillId="0" borderId="0" xfId="0" applyFont="1" applyProtection="1"/>
    <xf numFmtId="0" fontId="0" fillId="0" borderId="2" xfId="0" applyBorder="1" applyProtection="1">
      <protection locked="0"/>
    </xf>
    <xf numFmtId="0" fontId="0" fillId="0" borderId="2" xfId="0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5" xfId="0" applyBorder="1"/>
    <xf numFmtId="0" fontId="0" fillId="0" borderId="33" xfId="0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34" xfId="0" applyBorder="1"/>
    <xf numFmtId="0" fontId="0" fillId="0" borderId="24" xfId="0" applyBorder="1" applyProtection="1">
      <protection locked="0"/>
    </xf>
    <xf numFmtId="0" fontId="0" fillId="0" borderId="35" xfId="0" applyBorder="1"/>
    <xf numFmtId="0" fontId="0" fillId="0" borderId="33" xfId="0" applyFill="1" applyBorder="1" applyProtection="1">
      <protection locked="0"/>
    </xf>
    <xf numFmtId="164" fontId="0" fillId="0" borderId="0" xfId="0" applyNumberFormat="1"/>
    <xf numFmtId="0" fontId="0" fillId="0" borderId="1" xfId="0" applyFont="1" applyBorder="1"/>
    <xf numFmtId="2" fontId="0" fillId="0" borderId="1" xfId="1" applyNumberFormat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vertical="center"/>
    </xf>
    <xf numFmtId="2" fontId="0" fillId="0" borderId="1" xfId="1" applyNumberFormat="1" applyFont="1" applyFill="1" applyBorder="1"/>
    <xf numFmtId="2" fontId="3" fillId="3" borderId="1" xfId="1" applyNumberFormat="1" applyFont="1" applyFill="1" applyBorder="1"/>
    <xf numFmtId="49" fontId="0" fillId="0" borderId="1" xfId="0" applyNumberFormat="1" applyFont="1" applyBorder="1"/>
    <xf numFmtId="1" fontId="0" fillId="0" borderId="0" xfId="0" applyNumberFormat="1"/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40" xfId="0" applyNumberFormat="1" applyBorder="1" applyAlignment="1">
      <alignment horizontal="center"/>
    </xf>
    <xf numFmtId="9" fontId="0" fillId="0" borderId="0" xfId="1" applyFont="1" applyBorder="1" applyAlignment="1">
      <alignment horizontal="center"/>
    </xf>
    <xf numFmtId="9" fontId="0" fillId="0" borderId="40" xfId="1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3" fillId="0" borderId="0" xfId="0" applyFont="1" applyFill="1" applyBorder="1" applyAlignment="1"/>
    <xf numFmtId="0" fontId="0" fillId="0" borderId="0" xfId="0" applyNumberFormat="1" applyAlignment="1">
      <alignment horizontal="center"/>
    </xf>
    <xf numFmtId="3" fontId="0" fillId="0" borderId="0" xfId="0" applyNumberFormat="1" applyBorder="1" applyAlignment="1">
      <alignment horizontal="center"/>
    </xf>
    <xf numFmtId="0" fontId="0" fillId="0" borderId="11" xfId="0" applyBorder="1"/>
    <xf numFmtId="3" fontId="0" fillId="0" borderId="0" xfId="0" applyNumberFormat="1" applyAlignment="1">
      <alignment horizontal="center"/>
    </xf>
    <xf numFmtId="0" fontId="0" fillId="0" borderId="0" xfId="0" applyNumberFormat="1" applyBorder="1" applyAlignment="1">
      <alignment horizontal="center"/>
    </xf>
    <xf numFmtId="3" fontId="0" fillId="9" borderId="40" xfId="0" applyNumberFormat="1" applyFill="1" applyBorder="1" applyAlignment="1">
      <alignment horizontal="center"/>
    </xf>
    <xf numFmtId="0" fontId="17" fillId="0" borderId="0" xfId="0" applyFont="1" applyAlignment="1"/>
    <xf numFmtId="0" fontId="17" fillId="0" borderId="0" xfId="0" applyFont="1" applyAlignment="1" applyProtection="1"/>
    <xf numFmtId="9" fontId="0" fillId="0" borderId="1" xfId="1" applyFont="1" applyFill="1" applyBorder="1" applyAlignment="1">
      <alignment vertical="center"/>
    </xf>
    <xf numFmtId="3" fontId="12" fillId="0" borderId="3" xfId="0" applyNumberFormat="1" applyFont="1" applyFill="1" applyBorder="1" applyAlignment="1">
      <alignment vertical="center"/>
    </xf>
    <xf numFmtId="9" fontId="12" fillId="0" borderId="1" xfId="1" applyFont="1" applyFill="1" applyBorder="1" applyAlignment="1">
      <alignment vertical="center"/>
    </xf>
    <xf numFmtId="3" fontId="12" fillId="0" borderId="1" xfId="1" applyNumberFormat="1" applyFont="1" applyFill="1" applyBorder="1" applyAlignment="1">
      <alignment vertical="center"/>
    </xf>
    <xf numFmtId="9" fontId="3" fillId="3" borderId="1" xfId="1" applyFont="1" applyFill="1" applyBorder="1" applyAlignment="1">
      <alignment vertical="center"/>
    </xf>
    <xf numFmtId="3" fontId="0" fillId="2" borderId="3" xfId="0" applyNumberFormat="1" applyFill="1" applyBorder="1" applyAlignment="1">
      <alignment vertical="center"/>
    </xf>
    <xf numFmtId="9" fontId="1" fillId="2" borderId="1" xfId="1" applyFont="1" applyFill="1" applyBorder="1" applyAlignment="1">
      <alignment vertical="center"/>
    </xf>
    <xf numFmtId="3" fontId="1" fillId="2" borderId="1" xfId="1" applyNumberFormat="1" applyFont="1" applyFill="1" applyBorder="1" applyAlignment="1">
      <alignment vertical="center"/>
    </xf>
    <xf numFmtId="3" fontId="0" fillId="2" borderId="1" xfId="1" applyNumberFormat="1" applyFont="1" applyFill="1" applyBorder="1" applyAlignment="1">
      <alignment vertical="center"/>
    </xf>
    <xf numFmtId="9" fontId="0" fillId="2" borderId="1" xfId="1" applyFont="1" applyFill="1" applyBorder="1" applyAlignment="1">
      <alignment vertical="center"/>
    </xf>
    <xf numFmtId="3" fontId="0" fillId="10" borderId="3" xfId="0" applyNumberFormat="1" applyFill="1" applyBorder="1" applyAlignment="1">
      <alignment vertical="center"/>
    </xf>
    <xf numFmtId="9" fontId="1" fillId="10" borderId="1" xfId="1" applyFont="1" applyFill="1" applyBorder="1" applyAlignment="1">
      <alignment vertical="center"/>
    </xf>
    <xf numFmtId="3" fontId="1" fillId="10" borderId="1" xfId="1" applyNumberFormat="1" applyFont="1" applyFill="1" applyBorder="1" applyAlignment="1">
      <alignment vertical="center"/>
    </xf>
    <xf numFmtId="3" fontId="0" fillId="10" borderId="1" xfId="1" applyNumberFormat="1" applyFont="1" applyFill="1" applyBorder="1" applyAlignment="1">
      <alignment vertical="center"/>
    </xf>
    <xf numFmtId="9" fontId="0" fillId="10" borderId="1" xfId="1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9" fontId="0" fillId="0" borderId="0" xfId="1" applyFont="1"/>
    <xf numFmtId="165" fontId="0" fillId="0" borderId="0" xfId="0" applyNumberFormat="1"/>
    <xf numFmtId="0" fontId="0" fillId="10" borderId="2" xfId="0" applyFill="1" applyBorder="1" applyAlignment="1">
      <alignment horizontal="center" vertical="center"/>
    </xf>
    <xf numFmtId="0" fontId="0" fillId="0" borderId="1" xfId="0" applyBorder="1"/>
    <xf numFmtId="14" fontId="0" fillId="0" borderId="0" xfId="0" applyNumberFormat="1"/>
    <xf numFmtId="0" fontId="17" fillId="0" borderId="0" xfId="0" applyFont="1" applyAlignment="1">
      <alignment horizontal="center"/>
    </xf>
    <xf numFmtId="0" fontId="17" fillId="0" borderId="0" xfId="0" applyFont="1" applyAlignment="1" applyProtection="1">
      <alignment horizont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0" fillId="2" borderId="30" xfId="0" applyNumberFormat="1" applyFill="1" applyBorder="1" applyAlignment="1" applyProtection="1">
      <alignment horizontal="center" vertical="center"/>
      <protection locked="0"/>
    </xf>
    <xf numFmtId="3" fontId="0" fillId="2" borderId="31" xfId="0" applyNumberFormat="1" applyFill="1" applyBorder="1" applyAlignment="1" applyProtection="1">
      <alignment horizontal="center" vertical="center"/>
      <protection locked="0"/>
    </xf>
    <xf numFmtId="9" fontId="1" fillId="0" borderId="32" xfId="1" applyFont="1" applyFill="1" applyBorder="1" applyAlignment="1">
      <alignment horizontal="center" vertical="center"/>
    </xf>
    <xf numFmtId="3" fontId="1" fillId="0" borderId="32" xfId="1" applyNumberFormat="1" applyFont="1" applyFill="1" applyBorder="1" applyAlignment="1">
      <alignment horizontal="center" vertical="center"/>
    </xf>
    <xf numFmtId="3" fontId="0" fillId="0" borderId="1" xfId="1" applyNumberFormat="1" applyFont="1" applyFill="1" applyBorder="1" applyAlignment="1">
      <alignment horizontal="center" vertical="center"/>
    </xf>
    <xf numFmtId="9" fontId="0" fillId="0" borderId="1" xfId="1" applyFont="1" applyFill="1" applyBorder="1" applyAlignment="1">
      <alignment horizontal="center" vertical="center"/>
    </xf>
    <xf numFmtId="3" fontId="0" fillId="2" borderId="7" xfId="0" applyNumberFormat="1" applyFill="1" applyBorder="1" applyAlignment="1" applyProtection="1">
      <alignment horizontal="center" vertical="center"/>
      <protection locked="0"/>
    </xf>
    <xf numFmtId="3" fontId="0" fillId="2" borderId="8" xfId="0" applyNumberFormat="1" applyFill="1" applyBorder="1" applyAlignment="1" applyProtection="1">
      <alignment horizontal="center" vertical="center"/>
      <protection locked="0"/>
    </xf>
    <xf numFmtId="3" fontId="0" fillId="0" borderId="3" xfId="0" applyNumberFormat="1" applyFill="1" applyBorder="1" applyAlignment="1">
      <alignment horizontal="center" vertical="center"/>
    </xf>
    <xf numFmtId="9" fontId="1" fillId="0" borderId="1" xfId="1" applyFont="1" applyFill="1" applyBorder="1" applyAlignment="1">
      <alignment horizontal="center" vertical="center"/>
    </xf>
    <xf numFmtId="3" fontId="1" fillId="0" borderId="1" xfId="1" applyNumberFormat="1" applyFont="1" applyFill="1" applyBorder="1" applyAlignment="1">
      <alignment horizontal="center" vertical="center"/>
    </xf>
    <xf numFmtId="3" fontId="0" fillId="2" borderId="3" xfId="0" applyNumberFormat="1" applyFill="1" applyBorder="1" applyAlignment="1">
      <alignment horizontal="center" vertical="center"/>
    </xf>
    <xf numFmtId="9" fontId="1" fillId="2" borderId="1" xfId="1" applyFont="1" applyFill="1" applyBorder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3" fontId="0" fillId="2" borderId="1" xfId="1" applyNumberFormat="1" applyFont="1" applyFill="1" applyBorder="1" applyAlignment="1">
      <alignment horizontal="center" vertical="center"/>
    </xf>
    <xf numFmtId="9" fontId="0" fillId="2" borderId="1" xfId="1" applyFont="1" applyFill="1" applyBorder="1" applyAlignment="1">
      <alignment horizontal="center" vertical="center"/>
    </xf>
    <xf numFmtId="3" fontId="0" fillId="2" borderId="8" xfId="0" applyNumberFormat="1" applyFill="1" applyBorder="1" applyAlignment="1" applyProtection="1">
      <alignment horizontal="center" vertical="center"/>
    </xf>
    <xf numFmtId="3" fontId="0" fillId="10" borderId="3" xfId="0" applyNumberFormat="1" applyFill="1" applyBorder="1" applyAlignment="1">
      <alignment horizontal="center" vertical="center"/>
    </xf>
    <xf numFmtId="9" fontId="1" fillId="10" borderId="1" xfId="1" applyFont="1" applyFill="1" applyBorder="1" applyAlignment="1">
      <alignment horizontal="center" vertical="center"/>
    </xf>
    <xf numFmtId="3" fontId="1" fillId="10" borderId="1" xfId="1" applyNumberFormat="1" applyFont="1" applyFill="1" applyBorder="1" applyAlignment="1">
      <alignment horizontal="center" vertical="center"/>
    </xf>
    <xf numFmtId="3" fontId="0" fillId="10" borderId="1" xfId="1" applyNumberFormat="1" applyFont="1" applyFill="1" applyBorder="1" applyAlignment="1">
      <alignment horizontal="center" vertical="center"/>
    </xf>
    <xf numFmtId="9" fontId="0" fillId="10" borderId="1" xfId="1" applyFont="1" applyFill="1" applyBorder="1" applyAlignment="1">
      <alignment horizontal="center" vertical="center"/>
    </xf>
    <xf numFmtId="3" fontId="0" fillId="10" borderId="7" xfId="0" applyNumberFormat="1" applyFill="1" applyBorder="1" applyAlignment="1" applyProtection="1">
      <alignment horizontal="center" vertical="center"/>
      <protection locked="0"/>
    </xf>
    <xf numFmtId="3" fontId="0" fillId="10" borderId="8" xfId="0" applyNumberFormat="1" applyFill="1" applyBorder="1" applyAlignment="1" applyProtection="1">
      <alignment horizontal="center" vertical="center"/>
      <protection locked="0"/>
    </xf>
    <xf numFmtId="3" fontId="0" fillId="2" borderId="7" xfId="0" applyNumberFormat="1" applyFill="1" applyBorder="1" applyAlignment="1" applyProtection="1">
      <alignment horizontal="center" vertical="center"/>
    </xf>
    <xf numFmtId="3" fontId="3" fillId="3" borderId="21" xfId="0" applyNumberFormat="1" applyFont="1" applyFill="1" applyBorder="1" applyAlignment="1">
      <alignment horizontal="center" vertical="center"/>
    </xf>
    <xf numFmtId="3" fontId="3" fillId="3" borderId="22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9" fontId="3" fillId="3" borderId="1" xfId="1" applyFont="1" applyFill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3" fontId="0" fillId="2" borderId="5" xfId="0" applyNumberFormat="1" applyFill="1" applyBorder="1" applyAlignment="1">
      <alignment horizontal="center" vertical="center"/>
    </xf>
    <xf numFmtId="3" fontId="0" fillId="2" borderId="6" xfId="0" applyNumberFormat="1" applyFill="1" applyBorder="1" applyAlignment="1">
      <alignment horizontal="center" vertical="center"/>
    </xf>
    <xf numFmtId="9" fontId="1" fillId="0" borderId="0" xfId="1" applyFont="1" applyFill="1" applyBorder="1" applyAlignment="1">
      <alignment horizontal="center" vertical="center"/>
    </xf>
    <xf numFmtId="3" fontId="0" fillId="2" borderId="7" xfId="0" applyNumberFormat="1" applyFill="1" applyBorder="1" applyAlignment="1">
      <alignment horizontal="center" vertical="center"/>
    </xf>
    <xf numFmtId="3" fontId="0" fillId="2" borderId="8" xfId="0" applyNumberFormat="1" applyFill="1" applyBorder="1" applyAlignment="1">
      <alignment horizontal="center" vertical="center"/>
    </xf>
    <xf numFmtId="3" fontId="3" fillId="3" borderId="23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3" borderId="1" xfId="0" applyFont="1" applyFill="1" applyBorder="1" applyAlignment="1">
      <alignment horizontal="center" vertical="center" textRotation="255"/>
    </xf>
    <xf numFmtId="0" fontId="11" fillId="3" borderId="1" xfId="0" applyFont="1" applyFill="1" applyBorder="1" applyAlignment="1">
      <alignment horizontal="center" vertical="center" textRotation="255"/>
    </xf>
    <xf numFmtId="9" fontId="9" fillId="0" borderId="24" xfId="1" applyFont="1" applyFill="1" applyBorder="1" applyAlignment="1" applyProtection="1">
      <alignment horizontal="center" vertical="center" wrapText="1"/>
      <protection locked="0"/>
    </xf>
    <xf numFmtId="9" fontId="9" fillId="0" borderId="25" xfId="1" applyFont="1" applyFill="1" applyBorder="1" applyAlignment="1" applyProtection="1">
      <alignment horizontal="center" vertical="center" wrapText="1"/>
      <protection locked="0"/>
    </xf>
    <xf numFmtId="9" fontId="9" fillId="0" borderId="20" xfId="1" applyFont="1" applyFill="1" applyBorder="1" applyAlignment="1" applyProtection="1">
      <alignment horizontal="center" vertical="center" wrapText="1"/>
      <protection locked="0"/>
    </xf>
    <xf numFmtId="9" fontId="9" fillId="0" borderId="26" xfId="1" applyFont="1" applyFill="1" applyBorder="1" applyAlignment="1" applyProtection="1">
      <alignment horizontal="center" vertical="center" wrapText="1"/>
      <protection locked="0"/>
    </xf>
    <xf numFmtId="9" fontId="9" fillId="0" borderId="18" xfId="1" applyFont="1" applyFill="1" applyBorder="1" applyAlignment="1" applyProtection="1">
      <alignment horizontal="center" vertical="center" wrapText="1"/>
      <protection locked="0"/>
    </xf>
    <xf numFmtId="9" fontId="9" fillId="0" borderId="23" xfId="1" applyFont="1" applyFill="1" applyBorder="1" applyAlignment="1" applyProtection="1">
      <alignment horizontal="center" vertical="center" wrapText="1"/>
      <protection locked="0"/>
    </xf>
    <xf numFmtId="3" fontId="12" fillId="8" borderId="27" xfId="0" applyNumberFormat="1" applyFont="1" applyFill="1" applyBorder="1" applyAlignment="1">
      <alignment horizontal="center" vertical="center"/>
    </xf>
    <xf numFmtId="3" fontId="12" fillId="8" borderId="28" xfId="0" applyNumberFormat="1" applyFont="1" applyFill="1" applyBorder="1" applyAlignment="1">
      <alignment horizontal="center" vertical="center"/>
    </xf>
    <xf numFmtId="3" fontId="12" fillId="8" borderId="25" xfId="0" applyNumberFormat="1" applyFont="1" applyFill="1" applyBorder="1" applyAlignment="1">
      <alignment horizontal="center" vertical="center"/>
    </xf>
    <xf numFmtId="3" fontId="12" fillId="8" borderId="29" xfId="0" applyNumberFormat="1" applyFont="1" applyFill="1" applyBorder="1" applyAlignment="1">
      <alignment horizontal="center" vertical="center"/>
    </xf>
    <xf numFmtId="3" fontId="12" fillId="8" borderId="19" xfId="0" applyNumberFormat="1" applyFont="1" applyFill="1" applyBorder="1" applyAlignment="1">
      <alignment horizontal="center" vertical="center"/>
    </xf>
    <xf numFmtId="3" fontId="12" fillId="8" borderId="23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3" fontId="12" fillId="8" borderId="27" xfId="0" applyNumberFormat="1" applyFont="1" applyFill="1" applyBorder="1" applyAlignment="1">
      <alignment horizontal="center"/>
    </xf>
    <xf numFmtId="3" fontId="12" fillId="8" borderId="28" xfId="0" applyNumberFormat="1" applyFont="1" applyFill="1" applyBorder="1" applyAlignment="1">
      <alignment horizontal="center"/>
    </xf>
    <xf numFmtId="3" fontId="12" fillId="8" borderId="25" xfId="0" applyNumberFormat="1" applyFont="1" applyFill="1" applyBorder="1" applyAlignment="1">
      <alignment horizontal="center"/>
    </xf>
    <xf numFmtId="3" fontId="12" fillId="8" borderId="29" xfId="0" applyNumberFormat="1" applyFont="1" applyFill="1" applyBorder="1" applyAlignment="1">
      <alignment horizontal="center"/>
    </xf>
    <xf numFmtId="3" fontId="12" fillId="8" borderId="19" xfId="0" applyNumberFormat="1" applyFont="1" applyFill="1" applyBorder="1" applyAlignment="1">
      <alignment horizontal="center"/>
    </xf>
    <xf numFmtId="3" fontId="12" fillId="8" borderId="23" xfId="0" applyNumberFormat="1" applyFont="1" applyFill="1" applyBorder="1" applyAlignment="1">
      <alignment horizontal="center"/>
    </xf>
    <xf numFmtId="49" fontId="7" fillId="5" borderId="24" xfId="0" applyNumberFormat="1" applyFont="1" applyFill="1" applyBorder="1" applyAlignment="1" applyProtection="1">
      <alignment horizontal="center" vertical="center"/>
      <protection locked="0"/>
    </xf>
    <xf numFmtId="49" fontId="7" fillId="5" borderId="28" xfId="0" applyNumberFormat="1" applyFont="1" applyFill="1" applyBorder="1" applyAlignment="1" applyProtection="1">
      <alignment horizontal="center" vertical="center"/>
      <protection locked="0"/>
    </xf>
    <xf numFmtId="49" fontId="7" fillId="5" borderId="25" xfId="0" applyNumberFormat="1" applyFont="1" applyFill="1" applyBorder="1" applyAlignment="1" applyProtection="1">
      <alignment horizontal="center" vertical="center"/>
      <protection locked="0"/>
    </xf>
    <xf numFmtId="49" fontId="7" fillId="5" borderId="18" xfId="0" applyNumberFormat="1" applyFont="1" applyFill="1" applyBorder="1" applyAlignment="1" applyProtection="1">
      <alignment horizontal="center" vertical="center"/>
      <protection locked="0"/>
    </xf>
    <xf numFmtId="49" fontId="7" fillId="5" borderId="19" xfId="0" applyNumberFormat="1" applyFont="1" applyFill="1" applyBorder="1" applyAlignment="1" applyProtection="1">
      <alignment horizontal="center" vertical="center"/>
      <protection locked="0"/>
    </xf>
    <xf numFmtId="49" fontId="7" fillId="5" borderId="23" xfId="0" applyNumberFormat="1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" fontId="19" fillId="3" borderId="0" xfId="0" applyNumberFormat="1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/>
    </xf>
    <xf numFmtId="2" fontId="19" fillId="3" borderId="0" xfId="0" quotePrefix="1" applyNumberFormat="1" applyFont="1" applyFill="1" applyBorder="1" applyAlignment="1">
      <alignment horizontal="center"/>
    </xf>
    <xf numFmtId="3" fontId="19" fillId="3" borderId="0" xfId="0" applyNumberFormat="1" applyFont="1" applyFill="1" applyBorder="1" applyAlignment="1">
      <alignment horizontal="center"/>
    </xf>
  </cellXfs>
  <cellStyles count="2">
    <cellStyle name="Normal" xfId="0" builtinId="0"/>
    <cellStyle name="Porcentaje" xfId="1" builtinId="5"/>
  </cellStyles>
  <dxfs count="22"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  <dxf>
      <font>
        <b/>
        <i val="0"/>
        <color rgb="FF006600"/>
      </font>
    </dxf>
    <dxf>
      <font>
        <b/>
        <i val="0"/>
        <color rgb="FFC00000"/>
      </font>
    </dxf>
  </dxfs>
  <tableStyles count="0" defaultTableStyle="TableStyleMedium2" defaultPivotStyle="PivotStyleLight16"/>
  <colors>
    <mruColors>
      <color rgb="FFFF0000"/>
      <color rgb="FF006600"/>
      <color rgb="FFFFCC00"/>
      <color rgb="FF4C0000"/>
      <color rgb="FF0000CC"/>
      <color rgb="FFF995A3"/>
      <color rgb="FF3366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Porcentaje</a:t>
            </a:r>
            <a:r>
              <a:rPr lang="en-US" sz="1400" b="1" baseline="0"/>
              <a:t> de P</a:t>
            </a:r>
            <a:r>
              <a:rPr lang="en-US" sz="1400" b="1"/>
              <a:t>ersonas</a:t>
            </a:r>
            <a:r>
              <a:rPr lang="en-US" sz="1400" b="1" baseline="0"/>
              <a:t> Privadas de Libertad por Sexo.</a:t>
            </a:r>
            <a:endParaRPr lang="en-US" sz="1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9935201365833364"/>
          <c:y val="0.21369896471274424"/>
          <c:w val="0.4154885642240338"/>
          <c:h val="0.61008858267716537"/>
        </c:manualLayout>
      </c:layout>
      <c:pieChart>
        <c:varyColors val="1"/>
        <c:ser>
          <c:idx val="0"/>
          <c:order val="0"/>
          <c:tx>
            <c:strRef>
              <c:f>'Cuadro Diario'!$V$41</c:f>
              <c:strCache>
                <c:ptCount val="1"/>
                <c:pt idx="0">
                  <c:v>Porcentaje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2B9-4E79-8E56-7E54D9B1E6AC}"/>
              </c:ext>
            </c:extLst>
          </c:dPt>
          <c:dPt>
            <c:idx val="1"/>
            <c:bubble3D val="0"/>
            <c:spPr>
              <a:solidFill>
                <a:srgbClr val="FF9999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2B9-4E79-8E56-7E54D9B1E6AC}"/>
              </c:ext>
            </c:extLst>
          </c:dPt>
          <c:dLbls>
            <c:dLbl>
              <c:idx val="1"/>
              <c:layout>
                <c:manualLayout>
                  <c:x val="3.6473315835520562E-2"/>
                  <c:y val="0.122392461358996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92B9-4E79-8E56-7E54D9B1E6AC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'Cuadro Diario'!$U$42:$U$43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'Cuadro Diario'!$V$42:$V$43</c:f>
              <c:numCache>
                <c:formatCode>0%</c:formatCode>
                <c:ptCount val="2"/>
                <c:pt idx="0">
                  <c:v>0.94476094727435211</c:v>
                </c:pt>
                <c:pt idx="1">
                  <c:v>5.52390527256479E-2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2B9-4E79-8E56-7E54D9B1E6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Porcentaje de Personas</a:t>
            </a:r>
            <a:r>
              <a:rPr lang="en-US" sz="1400" b="1" baseline="0"/>
              <a:t> Privadas de Libertad por Estatus Jurídico.</a:t>
            </a:r>
            <a:endParaRPr lang="en-US" sz="1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30104007143493722"/>
          <c:y val="0.22220472440944883"/>
          <c:w val="0.40137914907127881"/>
          <c:h val="0.58940944881889767"/>
        </c:manualLayout>
      </c:layout>
      <c:pieChart>
        <c:varyColors val="1"/>
        <c:ser>
          <c:idx val="0"/>
          <c:order val="0"/>
          <c:tx>
            <c:strRef>
              <c:f>'Cuadro Diario'!$V$46</c:f>
              <c:strCache>
                <c:ptCount val="1"/>
                <c:pt idx="0">
                  <c:v>Porcentaje</c:v>
                </c:pt>
              </c:strCache>
            </c:strRef>
          </c:tx>
          <c:dPt>
            <c:idx val="0"/>
            <c:bubble3D val="0"/>
            <c:spPr>
              <a:solidFill>
                <a:schemeClr val="tx1">
                  <a:lumMod val="75000"/>
                  <a:lumOff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378-4CA2-A8ED-2DE5DB7234B7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378-4CA2-A8ED-2DE5DB7234B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'Cuadro Diario'!$U$47:$U$48</c:f>
              <c:strCache>
                <c:ptCount val="2"/>
                <c:pt idx="0">
                  <c:v>Condenados</c:v>
                </c:pt>
                <c:pt idx="1">
                  <c:v>Procesados</c:v>
                </c:pt>
              </c:strCache>
            </c:strRef>
          </c:cat>
          <c:val>
            <c:numRef>
              <c:f>'Cuadro Diario'!$V$47:$V$48</c:f>
              <c:numCache>
                <c:formatCode>0%</c:formatCode>
                <c:ptCount val="2"/>
                <c:pt idx="0">
                  <c:v>0.59299597855227881</c:v>
                </c:pt>
                <c:pt idx="1">
                  <c:v>0.40700402144772119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378-4CA2-A8ED-2DE5DB7234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400" b="1"/>
              <a:t>Población</a:t>
            </a:r>
            <a:r>
              <a:rPr lang="es-PA" sz="1400" b="1" baseline="0"/>
              <a:t> Penitenciaria Total según Semana del Año 2019.</a:t>
            </a:r>
            <a:endParaRPr lang="es-PA" sz="1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2.8571432352469169E-2"/>
                  <c:y val="-5.49020862360470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8571432352469169E-2"/>
                  <c:y val="-6.03922948596517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2.8571432352469169E-2"/>
                  <c:y val="-6.03922948596516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0252104843790633E-2"/>
                  <c:y val="-5.49020862360469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8571432352469048E-2"/>
                  <c:y val="-6.03922948596517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4.0336139791721008E-2"/>
                  <c:y val="-5.49020862360470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4.0336139791721071E-2"/>
                  <c:y val="-4.39216689888375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3.3613449826434175E-2"/>
                  <c:y val="-4.39216689888375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3.1932777335112461E-2"/>
                  <c:y val="-4.94118776124422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3.3613449826434293E-2"/>
                  <c:y val="-4.94118776124422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3.1932777335112586E-2"/>
                  <c:y val="-5.49020862360470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9DB9-4288-94C2-1CF3F7F11247}"/>
                </c:ex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3.1932777335112461E-2"/>
                  <c:y val="-5.49020862360469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9DB9-4288-94C2-1CF3F7F11247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Diario'!$P$103:$P$114</c:f>
              <c:strCache>
                <c:ptCount val="12"/>
                <c:pt idx="0">
                  <c:v>S41</c:v>
                </c:pt>
                <c:pt idx="1">
                  <c:v>S42</c:v>
                </c:pt>
                <c:pt idx="2">
                  <c:v>S43</c:v>
                </c:pt>
                <c:pt idx="3">
                  <c:v>S44</c:v>
                </c:pt>
                <c:pt idx="4">
                  <c:v>S45</c:v>
                </c:pt>
                <c:pt idx="5">
                  <c:v>S46</c:v>
                </c:pt>
                <c:pt idx="6">
                  <c:v>S47</c:v>
                </c:pt>
                <c:pt idx="7">
                  <c:v>S48</c:v>
                </c:pt>
                <c:pt idx="8">
                  <c:v>S49</c:v>
                </c:pt>
                <c:pt idx="9">
                  <c:v>S50</c:v>
                </c:pt>
                <c:pt idx="10">
                  <c:v>S51</c:v>
                </c:pt>
                <c:pt idx="11">
                  <c:v>S52</c:v>
                </c:pt>
              </c:strCache>
            </c:strRef>
          </c:cat>
          <c:val>
            <c:numRef>
              <c:f>'Cuadro Diario'!$Q$103:$Q$114</c:f>
              <c:numCache>
                <c:formatCode>General</c:formatCode>
                <c:ptCount val="12"/>
                <c:pt idx="0">
                  <c:v>17390</c:v>
                </c:pt>
                <c:pt idx="1">
                  <c:v>17455</c:v>
                </c:pt>
                <c:pt idx="2">
                  <c:v>17453</c:v>
                </c:pt>
                <c:pt idx="3">
                  <c:v>17475</c:v>
                </c:pt>
                <c:pt idx="4">
                  <c:v>17465</c:v>
                </c:pt>
                <c:pt idx="5">
                  <c:v>17450</c:v>
                </c:pt>
                <c:pt idx="6">
                  <c:v>17656</c:v>
                </c:pt>
                <c:pt idx="7">
                  <c:v>17667.999999999996</c:v>
                </c:pt>
                <c:pt idx="8">
                  <c:v>17682</c:v>
                </c:pt>
                <c:pt idx="9">
                  <c:v>17701</c:v>
                </c:pt>
                <c:pt idx="10">
                  <c:v>17716</c:v>
                </c:pt>
                <c:pt idx="11">
                  <c:v>17733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A-086D-42E8-BEF5-A6A1A64F54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9266496"/>
        <c:axId val="579264144"/>
      </c:lineChart>
      <c:catAx>
        <c:axId val="579266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79264144"/>
        <c:crosses val="autoZero"/>
        <c:auto val="1"/>
        <c:lblAlgn val="ctr"/>
        <c:lblOffset val="100"/>
        <c:noMultiLvlLbl val="0"/>
      </c:catAx>
      <c:valAx>
        <c:axId val="579264144"/>
        <c:scaling>
          <c:orientation val="minMax"/>
          <c:max val="18000"/>
          <c:min val="17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79266496"/>
        <c:crosses val="autoZero"/>
        <c:crossBetween val="between"/>
        <c:majorUnit val="100"/>
        <c:minorUnit val="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400" b="1"/>
              <a:t>Porcentaje</a:t>
            </a:r>
            <a:r>
              <a:rPr lang="es-PA" sz="1400" b="1" baseline="0"/>
              <a:t> de Personas Privadas de Libertad por Estatus Jurídico, Según Centro Penal.</a:t>
            </a:r>
            <a:endParaRPr lang="es-PA" sz="1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'Cuadro Diario'!$E$8</c:f>
              <c:strCache>
                <c:ptCount val="1"/>
                <c:pt idx="0">
                  <c:v>Condenados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Diario'!$D$9:$D$29</c:f>
              <c:strCache>
                <c:ptCount val="21"/>
                <c:pt idx="0">
                  <c:v>Algarrobos</c:v>
                </c:pt>
                <c:pt idx="1">
                  <c:v>Chiriquí</c:v>
                </c:pt>
                <c:pt idx="2">
                  <c:v>Bocas</c:v>
                </c:pt>
                <c:pt idx="3">
                  <c:v>Santiago</c:v>
                </c:pt>
                <c:pt idx="4">
                  <c:v>Las Tablas</c:v>
                </c:pt>
                <c:pt idx="5">
                  <c:v>Punta Coco</c:v>
                </c:pt>
                <c:pt idx="6">
                  <c:v>Chitré</c:v>
                </c:pt>
                <c:pt idx="7">
                  <c:v>Aguadulce</c:v>
                </c:pt>
                <c:pt idx="8">
                  <c:v>Llano Marín</c:v>
                </c:pt>
                <c:pt idx="9">
                  <c:v>Ll. Marín H</c:v>
                </c:pt>
                <c:pt idx="10">
                  <c:v>Ll. Marín M</c:v>
                </c:pt>
                <c:pt idx="11">
                  <c:v>Penonomé</c:v>
                </c:pt>
                <c:pt idx="12">
                  <c:v>El Renacer</c:v>
                </c:pt>
                <c:pt idx="13">
                  <c:v>Tinajita</c:v>
                </c:pt>
                <c:pt idx="14">
                  <c:v>Cefere</c:v>
                </c:pt>
                <c:pt idx="15">
                  <c:v>Nueva Joya</c:v>
                </c:pt>
                <c:pt idx="16">
                  <c:v>Joya</c:v>
                </c:pt>
                <c:pt idx="17">
                  <c:v>Joyita</c:v>
                </c:pt>
                <c:pt idx="18">
                  <c:v>Colón</c:v>
                </c:pt>
                <c:pt idx="19">
                  <c:v>Colón H</c:v>
                </c:pt>
                <c:pt idx="20">
                  <c:v>Colón M</c:v>
                </c:pt>
              </c:strCache>
            </c:strRef>
          </c:cat>
          <c:val>
            <c:numRef>
              <c:f>'Cuadro Diario'!$E$9:$E$29</c:f>
              <c:numCache>
                <c:formatCode>#,##0</c:formatCode>
                <c:ptCount val="21"/>
                <c:pt idx="0">
                  <c:v>127</c:v>
                </c:pt>
                <c:pt idx="1">
                  <c:v>1266</c:v>
                </c:pt>
                <c:pt idx="2">
                  <c:v>373</c:v>
                </c:pt>
                <c:pt idx="3">
                  <c:v>422</c:v>
                </c:pt>
                <c:pt idx="4">
                  <c:v>203</c:v>
                </c:pt>
                <c:pt idx="5">
                  <c:v>0</c:v>
                </c:pt>
                <c:pt idx="6">
                  <c:v>227</c:v>
                </c:pt>
                <c:pt idx="7">
                  <c:v>115</c:v>
                </c:pt>
                <c:pt idx="8">
                  <c:v>64</c:v>
                </c:pt>
                <c:pt idx="9">
                  <c:v>13</c:v>
                </c:pt>
                <c:pt idx="10">
                  <c:v>51</c:v>
                </c:pt>
                <c:pt idx="11">
                  <c:v>396</c:v>
                </c:pt>
                <c:pt idx="12">
                  <c:v>298</c:v>
                </c:pt>
                <c:pt idx="13">
                  <c:v>294</c:v>
                </c:pt>
                <c:pt idx="14">
                  <c:v>435</c:v>
                </c:pt>
                <c:pt idx="15">
                  <c:v>2625</c:v>
                </c:pt>
                <c:pt idx="16">
                  <c:v>1664</c:v>
                </c:pt>
                <c:pt idx="17">
                  <c:v>1582</c:v>
                </c:pt>
                <c:pt idx="18">
                  <c:v>526</c:v>
                </c:pt>
                <c:pt idx="19">
                  <c:v>500</c:v>
                </c:pt>
                <c:pt idx="20">
                  <c:v>26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B44-4DCD-B814-8589F995CD9E}"/>
            </c:ext>
          </c:extLst>
        </c:ser>
        <c:ser>
          <c:idx val="1"/>
          <c:order val="1"/>
          <c:tx>
            <c:strRef>
              <c:f>'Cuadro Diario'!$F$8</c:f>
              <c:strCache>
                <c:ptCount val="1"/>
                <c:pt idx="0">
                  <c:v>Procesados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Diario'!$D$9:$D$29</c:f>
              <c:strCache>
                <c:ptCount val="21"/>
                <c:pt idx="0">
                  <c:v>Algarrobos</c:v>
                </c:pt>
                <c:pt idx="1">
                  <c:v>Chiriquí</c:v>
                </c:pt>
                <c:pt idx="2">
                  <c:v>Bocas</c:v>
                </c:pt>
                <c:pt idx="3">
                  <c:v>Santiago</c:v>
                </c:pt>
                <c:pt idx="4">
                  <c:v>Las Tablas</c:v>
                </c:pt>
                <c:pt idx="5">
                  <c:v>Punta Coco</c:v>
                </c:pt>
                <c:pt idx="6">
                  <c:v>Chitré</c:v>
                </c:pt>
                <c:pt idx="7">
                  <c:v>Aguadulce</c:v>
                </c:pt>
                <c:pt idx="8">
                  <c:v>Llano Marín</c:v>
                </c:pt>
                <c:pt idx="9">
                  <c:v>Ll. Marín H</c:v>
                </c:pt>
                <c:pt idx="10">
                  <c:v>Ll. Marín M</c:v>
                </c:pt>
                <c:pt idx="11">
                  <c:v>Penonomé</c:v>
                </c:pt>
                <c:pt idx="12">
                  <c:v>El Renacer</c:v>
                </c:pt>
                <c:pt idx="13">
                  <c:v>Tinajita</c:v>
                </c:pt>
                <c:pt idx="14">
                  <c:v>Cefere</c:v>
                </c:pt>
                <c:pt idx="15">
                  <c:v>Nueva Joya</c:v>
                </c:pt>
                <c:pt idx="16">
                  <c:v>Joya</c:v>
                </c:pt>
                <c:pt idx="17">
                  <c:v>Joyita</c:v>
                </c:pt>
                <c:pt idx="18">
                  <c:v>Colón</c:v>
                </c:pt>
                <c:pt idx="19">
                  <c:v>Colón H</c:v>
                </c:pt>
                <c:pt idx="20">
                  <c:v>Colón M</c:v>
                </c:pt>
              </c:strCache>
            </c:strRef>
          </c:cat>
          <c:val>
            <c:numRef>
              <c:f>'Cuadro Diario'!$F$9:$F$29</c:f>
              <c:numCache>
                <c:formatCode>#,##0</c:formatCode>
                <c:ptCount val="21"/>
                <c:pt idx="0">
                  <c:v>72</c:v>
                </c:pt>
                <c:pt idx="1">
                  <c:v>336</c:v>
                </c:pt>
                <c:pt idx="2">
                  <c:v>99</c:v>
                </c:pt>
                <c:pt idx="3">
                  <c:v>99</c:v>
                </c:pt>
                <c:pt idx="4">
                  <c:v>41</c:v>
                </c:pt>
                <c:pt idx="5">
                  <c:v>9</c:v>
                </c:pt>
                <c:pt idx="6">
                  <c:v>41</c:v>
                </c:pt>
                <c:pt idx="7">
                  <c:v>40</c:v>
                </c:pt>
                <c:pt idx="8">
                  <c:v>11</c:v>
                </c:pt>
                <c:pt idx="9">
                  <c:v>0</c:v>
                </c:pt>
                <c:pt idx="10">
                  <c:v>11</c:v>
                </c:pt>
                <c:pt idx="11">
                  <c:v>127</c:v>
                </c:pt>
                <c:pt idx="12">
                  <c:v>22</c:v>
                </c:pt>
                <c:pt idx="13">
                  <c:v>151</c:v>
                </c:pt>
                <c:pt idx="14">
                  <c:v>214</c:v>
                </c:pt>
                <c:pt idx="15">
                  <c:v>1655</c:v>
                </c:pt>
                <c:pt idx="16">
                  <c:v>1186</c:v>
                </c:pt>
                <c:pt idx="17">
                  <c:v>2097</c:v>
                </c:pt>
                <c:pt idx="18">
                  <c:v>1067</c:v>
                </c:pt>
                <c:pt idx="19">
                  <c:v>1014</c:v>
                </c:pt>
                <c:pt idx="20">
                  <c:v>53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B44-4DCD-B814-8589F995C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737564168"/>
        <c:axId val="737564952"/>
      </c:barChart>
      <c:catAx>
        <c:axId val="7375641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37564952"/>
        <c:crosses val="autoZero"/>
        <c:auto val="1"/>
        <c:lblAlgn val="ctr"/>
        <c:lblOffset val="100"/>
        <c:noMultiLvlLbl val="0"/>
      </c:catAx>
      <c:valAx>
        <c:axId val="737564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37564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507474390049861"/>
          <c:y val="0.93652649227689488"/>
          <c:w val="0.45545340330005951"/>
          <c:h val="4.7659762922496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 horizontalDpi="300" verticalDpi="30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400" b="1"/>
              <a:t>Población</a:t>
            </a:r>
            <a:r>
              <a:rPr lang="es-PA" sz="1400" b="1" baseline="0"/>
              <a:t> penitenciaria total, según mes, periodo 2019.</a:t>
            </a:r>
            <a:endParaRPr lang="es-PA" sz="1400" b="1"/>
          </a:p>
        </c:rich>
      </c:tx>
      <c:layout>
        <c:manualLayout>
          <c:xMode val="edge"/>
          <c:yMode val="edge"/>
          <c:x val="0.22244511827213898"/>
          <c:y val="3.486683340517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9.6320168703087808E-2"/>
          <c:y val="0.22931730252118016"/>
          <c:w val="0.8289134716653157"/>
          <c:h val="0.5248037809362139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1.1744941992584944E-16"/>
                  <c:y val="1.49160998744463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18C2-4AD8-9394-57F9CD1A6941}"/>
                </c:ex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1744941992584944E-16"/>
                  <c:y val="9.944066582964202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18C2-4AD8-9394-57F9CD1A694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'Cuadro Mensual'!$O$58:$O$69</c:f>
              <c:strCache>
                <c:ptCount val="12"/>
                <c:pt idx="0">
                  <c:v>Ene 19</c:v>
                </c:pt>
                <c:pt idx="1">
                  <c:v>Feb 19</c:v>
                </c:pt>
                <c:pt idx="2">
                  <c:v>Mar 19</c:v>
                </c:pt>
                <c:pt idx="3">
                  <c:v>Abr 19</c:v>
                </c:pt>
                <c:pt idx="4">
                  <c:v>May 19</c:v>
                </c:pt>
                <c:pt idx="5">
                  <c:v>Jun 19</c:v>
                </c:pt>
                <c:pt idx="6">
                  <c:v>Jul 19</c:v>
                </c:pt>
                <c:pt idx="7">
                  <c:v>Ago 19</c:v>
                </c:pt>
                <c:pt idx="8">
                  <c:v>Sep 19</c:v>
                </c:pt>
                <c:pt idx="9">
                  <c:v>Oct 19</c:v>
                </c:pt>
                <c:pt idx="10">
                  <c:v>Nov 19</c:v>
                </c:pt>
                <c:pt idx="11">
                  <c:v>Dic 19</c:v>
                </c:pt>
              </c:strCache>
            </c:strRef>
          </c:cat>
          <c:val>
            <c:numRef>
              <c:f>'Cuadro Mensual'!$P$58:$P$69</c:f>
              <c:numCache>
                <c:formatCode>General</c:formatCode>
                <c:ptCount val="12"/>
                <c:pt idx="0">
                  <c:v>16685</c:v>
                </c:pt>
                <c:pt idx="1">
                  <c:v>16680</c:v>
                </c:pt>
                <c:pt idx="2">
                  <c:v>16705</c:v>
                </c:pt>
                <c:pt idx="3">
                  <c:v>16949</c:v>
                </c:pt>
                <c:pt idx="4">
                  <c:v>16996</c:v>
                </c:pt>
                <c:pt idx="5">
                  <c:v>16953</c:v>
                </c:pt>
                <c:pt idx="6">
                  <c:v>17012</c:v>
                </c:pt>
                <c:pt idx="7">
                  <c:v>17189</c:v>
                </c:pt>
                <c:pt idx="8">
                  <c:v>17360</c:v>
                </c:pt>
                <c:pt idx="9">
                  <c:v>17469</c:v>
                </c:pt>
                <c:pt idx="10">
                  <c:v>17682</c:v>
                </c:pt>
                <c:pt idx="11">
                  <c:v>17733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D22-4CBF-9284-750844B78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737564560"/>
        <c:axId val="737565736"/>
      </c:barChart>
      <c:catAx>
        <c:axId val="737564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37565736"/>
        <c:crosses val="autoZero"/>
        <c:auto val="1"/>
        <c:lblAlgn val="ctr"/>
        <c:lblOffset val="100"/>
        <c:noMultiLvlLbl val="0"/>
      </c:catAx>
      <c:valAx>
        <c:axId val="737565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37564560"/>
        <c:crosses val="autoZero"/>
        <c:crossBetween val="between"/>
        <c:majorUnit val="5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Porcentaje</a:t>
            </a:r>
            <a:r>
              <a:rPr lang="en-US" sz="1200" b="1" baseline="0"/>
              <a:t> de P</a:t>
            </a:r>
            <a:r>
              <a:rPr lang="en-US" sz="1200" b="1"/>
              <a:t>ersonas</a:t>
            </a:r>
            <a:r>
              <a:rPr lang="en-US" sz="1200" b="1" baseline="0"/>
              <a:t> Privadas de Libertad por Sexo. Diciembre 2019.</a:t>
            </a:r>
            <a:endParaRPr lang="en-US" sz="12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6673233427810789"/>
          <c:y val="0.25979332142476808"/>
          <c:w val="0.45794194966025359"/>
          <c:h val="0.71649349683833619"/>
        </c:manualLayout>
      </c:layout>
      <c:pieChart>
        <c:varyColors val="1"/>
        <c:ser>
          <c:idx val="0"/>
          <c:order val="0"/>
          <c:tx>
            <c:strRef>
              <c:f>'Cuadro Diario'!$V$41</c:f>
              <c:strCache>
                <c:ptCount val="1"/>
                <c:pt idx="0">
                  <c:v>Porcentaje</c:v>
                </c:pt>
              </c:strCache>
            </c:strRef>
          </c:tx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05A-40F5-B65A-6ACBE51E2479}"/>
              </c:ext>
            </c:extLst>
          </c:dPt>
          <c:dPt>
            <c:idx val="1"/>
            <c:bubble3D val="0"/>
            <c:spPr>
              <a:solidFill>
                <a:srgbClr val="FF9999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05A-40F5-B65A-6ACBE51E2479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714378239134933E-2"/>
                  <c:y val="0.1223924070268276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E05A-40F5-B65A-6ACBE51E2479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'Cuadro Diario'!$U$42:$U$43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'Cuadro Diario'!$V$42:$V$43</c:f>
              <c:numCache>
                <c:formatCode>0%</c:formatCode>
                <c:ptCount val="2"/>
                <c:pt idx="0">
                  <c:v>0.94476094727435211</c:v>
                </c:pt>
                <c:pt idx="1">
                  <c:v>5.52390527256479E-2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E05A-40F5-B65A-6ACBE51E24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0284472606460513"/>
          <c:y val="0.28897506635776732"/>
          <c:w val="0.21734780760502856"/>
          <c:h val="0.126667986709633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Porcentaje de Personas</a:t>
            </a:r>
            <a:r>
              <a:rPr lang="en-US" sz="1200" b="1" baseline="0"/>
              <a:t> Privadas de Libertad por Estatus Jurídico Diciembre 2019.</a:t>
            </a:r>
            <a:endParaRPr lang="en-US" sz="12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5791716784264829"/>
          <c:y val="0.25282691007817854"/>
          <c:w val="0.45500486342970559"/>
          <c:h val="0.71189749582664574"/>
        </c:manualLayout>
      </c:layout>
      <c:pieChart>
        <c:varyColors val="1"/>
        <c:ser>
          <c:idx val="0"/>
          <c:order val="0"/>
          <c:tx>
            <c:strRef>
              <c:f>'Cuadro Diario'!$V$46</c:f>
              <c:strCache>
                <c:ptCount val="1"/>
                <c:pt idx="0">
                  <c:v>Porcentaje</c:v>
                </c:pt>
              </c:strCache>
            </c:strRef>
          </c:tx>
          <c:dPt>
            <c:idx val="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75EA-4A5B-83DC-50148C55C919}"/>
              </c:ext>
            </c:extLst>
          </c:dPt>
          <c:dPt>
            <c:idx val="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75EA-4A5B-83DC-50148C55C919}"/>
              </c:ext>
            </c:extLst>
          </c:dPt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'Cuadro Diario'!$U$47:$U$48</c:f>
              <c:strCache>
                <c:ptCount val="2"/>
                <c:pt idx="0">
                  <c:v>Condenados</c:v>
                </c:pt>
                <c:pt idx="1">
                  <c:v>Procesados</c:v>
                </c:pt>
              </c:strCache>
            </c:strRef>
          </c:cat>
          <c:val>
            <c:numRef>
              <c:f>'Cuadro Diario'!$V$47:$V$48</c:f>
              <c:numCache>
                <c:formatCode>0%</c:formatCode>
                <c:ptCount val="2"/>
                <c:pt idx="0">
                  <c:v>0.59299597855227881</c:v>
                </c:pt>
                <c:pt idx="1">
                  <c:v>0.40700402144772119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75EA-4A5B-83DC-50148C55C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6374295817244966"/>
          <c:y val="0.28589988932674171"/>
          <c:w val="0.30207561984649184"/>
          <c:h val="0.116970864079253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Porcentaje</a:t>
            </a:r>
            <a:r>
              <a:rPr lang="en-US" sz="1600" b="1" baseline="0"/>
              <a:t> de P</a:t>
            </a:r>
            <a:r>
              <a:rPr lang="en-US" sz="1600" b="1"/>
              <a:t>ersonas</a:t>
            </a:r>
            <a:r>
              <a:rPr lang="en-US" sz="1600" b="1" baseline="0"/>
              <a:t> Privadas de Libertad por Sexo.</a:t>
            </a:r>
            <a:endParaRPr lang="en-US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9935201365833364"/>
          <c:y val="0.21369896471274424"/>
          <c:w val="0.4154885642240338"/>
          <c:h val="0.61008858267716537"/>
        </c:manualLayout>
      </c:layout>
      <c:pieChart>
        <c:varyColors val="1"/>
        <c:ser>
          <c:idx val="0"/>
          <c:order val="0"/>
          <c:tx>
            <c:strRef>
              <c:f>'Cuadro Diario'!$V$41</c:f>
              <c:strCache>
                <c:ptCount val="1"/>
                <c:pt idx="0">
                  <c:v>Porcentaje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2772-41D5-8837-295160AB794E}"/>
              </c:ext>
            </c:extLst>
          </c:dPt>
          <c:dPt>
            <c:idx val="1"/>
            <c:bubble3D val="0"/>
            <c:spPr>
              <a:solidFill>
                <a:srgbClr val="FF9999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2772-41D5-8837-295160AB794E}"/>
              </c:ext>
            </c:extLst>
          </c:dPt>
          <c:dLbls>
            <c:dLbl>
              <c:idx val="1"/>
              <c:layout>
                <c:manualLayout>
                  <c:x val="3.6473315835520562E-2"/>
                  <c:y val="0.122392461358996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2772-41D5-8837-295160AB794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'Cuadro Diario'!$U$42:$U$43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'Cuadro Diario'!$V$42:$V$43</c:f>
              <c:numCache>
                <c:formatCode>0%</c:formatCode>
                <c:ptCount val="2"/>
                <c:pt idx="0">
                  <c:v>0.94476094727435211</c:v>
                </c:pt>
                <c:pt idx="1">
                  <c:v>5.52390527256479E-2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2772-41D5-8837-295160AB7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Porcentaje de Personas</a:t>
            </a:r>
            <a:r>
              <a:rPr lang="en-US" sz="1600" b="1" baseline="0"/>
              <a:t> Privadas de Libertad por Estatus Jurídico.</a:t>
            </a:r>
            <a:endParaRPr lang="en-US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30104007143493722"/>
          <c:y val="0.22220472440944883"/>
          <c:w val="0.40137914907127881"/>
          <c:h val="0.58940944881889767"/>
        </c:manualLayout>
      </c:layout>
      <c:pieChart>
        <c:varyColors val="1"/>
        <c:ser>
          <c:idx val="0"/>
          <c:order val="0"/>
          <c:tx>
            <c:strRef>
              <c:f>'Cuadro Diario'!$V$46</c:f>
              <c:strCache>
                <c:ptCount val="1"/>
                <c:pt idx="0">
                  <c:v>Porcentaje</c:v>
                </c:pt>
              </c:strCache>
            </c:strRef>
          </c:tx>
          <c:dPt>
            <c:idx val="0"/>
            <c:bubble3D val="0"/>
            <c:spPr>
              <a:solidFill>
                <a:schemeClr val="tx1">
                  <a:lumMod val="75000"/>
                  <a:lumOff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7B49-4724-9B6D-31F89DD853DB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7B49-4724-9B6D-31F89DD853D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'Cuadro Diario'!$U$47:$U$48</c:f>
              <c:strCache>
                <c:ptCount val="2"/>
                <c:pt idx="0">
                  <c:v>Condenados</c:v>
                </c:pt>
                <c:pt idx="1">
                  <c:v>Procesados</c:v>
                </c:pt>
              </c:strCache>
            </c:strRef>
          </c:cat>
          <c:val>
            <c:numRef>
              <c:f>'Cuadro Diario'!$V$47:$V$48</c:f>
              <c:numCache>
                <c:formatCode>0%</c:formatCode>
                <c:ptCount val="2"/>
                <c:pt idx="0">
                  <c:v>0.59299597855227881</c:v>
                </c:pt>
                <c:pt idx="1">
                  <c:v>0.40700402144772119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7B49-4724-9B6D-31F89DD85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600" b="1"/>
              <a:t>Porcentaje</a:t>
            </a:r>
            <a:r>
              <a:rPr lang="es-PA" sz="1600" b="1" baseline="0"/>
              <a:t> de Personas Privadas de Libertad por Estatus Jurídico, Según Centro Penal.</a:t>
            </a:r>
            <a:endParaRPr lang="es-PA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'Cuadro Diario'!$E$8</c:f>
              <c:strCache>
                <c:ptCount val="1"/>
                <c:pt idx="0">
                  <c:v>Condenados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Diario'!$D$9:$D$29</c:f>
              <c:strCache>
                <c:ptCount val="21"/>
                <c:pt idx="0">
                  <c:v>Algarrobos</c:v>
                </c:pt>
                <c:pt idx="1">
                  <c:v>Chiriquí</c:v>
                </c:pt>
                <c:pt idx="2">
                  <c:v>Bocas</c:v>
                </c:pt>
                <c:pt idx="3">
                  <c:v>Santiago</c:v>
                </c:pt>
                <c:pt idx="4">
                  <c:v>Las Tablas</c:v>
                </c:pt>
                <c:pt idx="5">
                  <c:v>Punta Coco</c:v>
                </c:pt>
                <c:pt idx="6">
                  <c:v>Chitré</c:v>
                </c:pt>
                <c:pt idx="7">
                  <c:v>Aguadulce</c:v>
                </c:pt>
                <c:pt idx="8">
                  <c:v>Llano Marín</c:v>
                </c:pt>
                <c:pt idx="9">
                  <c:v>Ll. Marín H</c:v>
                </c:pt>
                <c:pt idx="10">
                  <c:v>Ll. Marín M</c:v>
                </c:pt>
                <c:pt idx="11">
                  <c:v>Penonomé</c:v>
                </c:pt>
                <c:pt idx="12">
                  <c:v>El Renacer</c:v>
                </c:pt>
                <c:pt idx="13">
                  <c:v>Tinajita</c:v>
                </c:pt>
                <c:pt idx="14">
                  <c:v>Cefere</c:v>
                </c:pt>
                <c:pt idx="15">
                  <c:v>Nueva Joya</c:v>
                </c:pt>
                <c:pt idx="16">
                  <c:v>Joya</c:v>
                </c:pt>
                <c:pt idx="17">
                  <c:v>Joyita</c:v>
                </c:pt>
                <c:pt idx="18">
                  <c:v>Colón</c:v>
                </c:pt>
                <c:pt idx="19">
                  <c:v>Colón H</c:v>
                </c:pt>
                <c:pt idx="20">
                  <c:v>Colón M</c:v>
                </c:pt>
              </c:strCache>
            </c:strRef>
          </c:cat>
          <c:val>
            <c:numRef>
              <c:f>'Cuadro Diario'!$E$9:$E$29</c:f>
              <c:numCache>
                <c:formatCode>#,##0</c:formatCode>
                <c:ptCount val="21"/>
                <c:pt idx="0">
                  <c:v>127</c:v>
                </c:pt>
                <c:pt idx="1">
                  <c:v>1266</c:v>
                </c:pt>
                <c:pt idx="2">
                  <c:v>373</c:v>
                </c:pt>
                <c:pt idx="3">
                  <c:v>422</c:v>
                </c:pt>
                <c:pt idx="4">
                  <c:v>203</c:v>
                </c:pt>
                <c:pt idx="5">
                  <c:v>0</c:v>
                </c:pt>
                <c:pt idx="6">
                  <c:v>227</c:v>
                </c:pt>
                <c:pt idx="7">
                  <c:v>115</c:v>
                </c:pt>
                <c:pt idx="8">
                  <c:v>64</c:v>
                </c:pt>
                <c:pt idx="9">
                  <c:v>13</c:v>
                </c:pt>
                <c:pt idx="10">
                  <c:v>51</c:v>
                </c:pt>
                <c:pt idx="11">
                  <c:v>396</c:v>
                </c:pt>
                <c:pt idx="12">
                  <c:v>298</c:v>
                </c:pt>
                <c:pt idx="13">
                  <c:v>294</c:v>
                </c:pt>
                <c:pt idx="14">
                  <c:v>435</c:v>
                </c:pt>
                <c:pt idx="15">
                  <c:v>2625</c:v>
                </c:pt>
                <c:pt idx="16">
                  <c:v>1664</c:v>
                </c:pt>
                <c:pt idx="17">
                  <c:v>1582</c:v>
                </c:pt>
                <c:pt idx="18">
                  <c:v>526</c:v>
                </c:pt>
                <c:pt idx="19">
                  <c:v>500</c:v>
                </c:pt>
                <c:pt idx="20">
                  <c:v>26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20F-46DB-AC7D-1EB8A8C9E977}"/>
            </c:ext>
          </c:extLst>
        </c:ser>
        <c:ser>
          <c:idx val="1"/>
          <c:order val="1"/>
          <c:tx>
            <c:strRef>
              <c:f>'Cuadro Diario'!$F$8</c:f>
              <c:strCache>
                <c:ptCount val="1"/>
                <c:pt idx="0">
                  <c:v>Procesados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Diario'!$D$9:$D$29</c:f>
              <c:strCache>
                <c:ptCount val="21"/>
                <c:pt idx="0">
                  <c:v>Algarrobos</c:v>
                </c:pt>
                <c:pt idx="1">
                  <c:v>Chiriquí</c:v>
                </c:pt>
                <c:pt idx="2">
                  <c:v>Bocas</c:v>
                </c:pt>
                <c:pt idx="3">
                  <c:v>Santiago</c:v>
                </c:pt>
                <c:pt idx="4">
                  <c:v>Las Tablas</c:v>
                </c:pt>
                <c:pt idx="5">
                  <c:v>Punta Coco</c:v>
                </c:pt>
                <c:pt idx="6">
                  <c:v>Chitré</c:v>
                </c:pt>
                <c:pt idx="7">
                  <c:v>Aguadulce</c:v>
                </c:pt>
                <c:pt idx="8">
                  <c:v>Llano Marín</c:v>
                </c:pt>
                <c:pt idx="9">
                  <c:v>Ll. Marín H</c:v>
                </c:pt>
                <c:pt idx="10">
                  <c:v>Ll. Marín M</c:v>
                </c:pt>
                <c:pt idx="11">
                  <c:v>Penonomé</c:v>
                </c:pt>
                <c:pt idx="12">
                  <c:v>El Renacer</c:v>
                </c:pt>
                <c:pt idx="13">
                  <c:v>Tinajita</c:v>
                </c:pt>
                <c:pt idx="14">
                  <c:v>Cefere</c:v>
                </c:pt>
                <c:pt idx="15">
                  <c:v>Nueva Joya</c:v>
                </c:pt>
                <c:pt idx="16">
                  <c:v>Joya</c:v>
                </c:pt>
                <c:pt idx="17">
                  <c:v>Joyita</c:v>
                </c:pt>
                <c:pt idx="18">
                  <c:v>Colón</c:v>
                </c:pt>
                <c:pt idx="19">
                  <c:v>Colón H</c:v>
                </c:pt>
                <c:pt idx="20">
                  <c:v>Colón M</c:v>
                </c:pt>
              </c:strCache>
            </c:strRef>
          </c:cat>
          <c:val>
            <c:numRef>
              <c:f>'Cuadro Diario'!$F$9:$F$29</c:f>
              <c:numCache>
                <c:formatCode>#,##0</c:formatCode>
                <c:ptCount val="21"/>
                <c:pt idx="0">
                  <c:v>72</c:v>
                </c:pt>
                <c:pt idx="1">
                  <c:v>336</c:v>
                </c:pt>
                <c:pt idx="2">
                  <c:v>99</c:v>
                </c:pt>
                <c:pt idx="3">
                  <c:v>99</c:v>
                </c:pt>
                <c:pt idx="4">
                  <c:v>41</c:v>
                </c:pt>
                <c:pt idx="5">
                  <c:v>9</c:v>
                </c:pt>
                <c:pt idx="6">
                  <c:v>41</c:v>
                </c:pt>
                <c:pt idx="7">
                  <c:v>40</c:v>
                </c:pt>
                <c:pt idx="8">
                  <c:v>11</c:v>
                </c:pt>
                <c:pt idx="9">
                  <c:v>0</c:v>
                </c:pt>
                <c:pt idx="10">
                  <c:v>11</c:v>
                </c:pt>
                <c:pt idx="11">
                  <c:v>127</c:v>
                </c:pt>
                <c:pt idx="12">
                  <c:v>22</c:v>
                </c:pt>
                <c:pt idx="13">
                  <c:v>151</c:v>
                </c:pt>
                <c:pt idx="14">
                  <c:v>214</c:v>
                </c:pt>
                <c:pt idx="15">
                  <c:v>1655</c:v>
                </c:pt>
                <c:pt idx="16">
                  <c:v>1186</c:v>
                </c:pt>
                <c:pt idx="17">
                  <c:v>2097</c:v>
                </c:pt>
                <c:pt idx="18">
                  <c:v>1067</c:v>
                </c:pt>
                <c:pt idx="19">
                  <c:v>1014</c:v>
                </c:pt>
                <c:pt idx="20">
                  <c:v>53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20F-46DB-AC7D-1EB8A8C9E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93024928"/>
        <c:axId val="193026104"/>
      </c:barChart>
      <c:catAx>
        <c:axId val="193024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6104"/>
        <c:crosses val="autoZero"/>
        <c:auto val="1"/>
        <c:lblAlgn val="ctr"/>
        <c:lblOffset val="100"/>
        <c:noMultiLvlLbl val="0"/>
      </c:catAx>
      <c:valAx>
        <c:axId val="193026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49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507474390049861"/>
          <c:y val="0.93652649227689488"/>
          <c:w val="0.45545340330005951"/>
          <c:h val="4.7659762922496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 horizontalDpi="300" verticalDpi="30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600" b="1"/>
              <a:t>Población</a:t>
            </a:r>
            <a:r>
              <a:rPr lang="es-PA" sz="1600" b="1" baseline="0"/>
              <a:t> Penitenciaria Total según Semana del Año 2018.</a:t>
            </a:r>
            <a:endParaRPr lang="es-PA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50000"/>
                </a:schemeClr>
              </a:solidFill>
              <a:ln w="9525">
                <a:noFill/>
              </a:ln>
              <a:effectLst/>
            </c:spPr>
          </c:marker>
          <c:cat>
            <c:strRef>
              <c:f>'Cuadro Diario'!$P$62:$P$84</c:f>
              <c:strCache>
                <c:ptCount val="23"/>
                <c:pt idx="0">
                  <c:v>S52(2018)</c:v>
                </c:pt>
                <c:pt idx="1">
                  <c:v>S1</c:v>
                </c:pt>
                <c:pt idx="2">
                  <c:v>S2</c:v>
                </c:pt>
                <c:pt idx="3">
                  <c:v>S3</c:v>
                </c:pt>
                <c:pt idx="4">
                  <c:v>S4</c:v>
                </c:pt>
                <c:pt idx="5">
                  <c:v>S5</c:v>
                </c:pt>
                <c:pt idx="6">
                  <c:v>S6</c:v>
                </c:pt>
                <c:pt idx="7">
                  <c:v>S7</c:v>
                </c:pt>
                <c:pt idx="8">
                  <c:v>S8</c:v>
                </c:pt>
                <c:pt idx="9">
                  <c:v>S9</c:v>
                </c:pt>
                <c:pt idx="10">
                  <c:v>S10</c:v>
                </c:pt>
                <c:pt idx="11">
                  <c:v>S11</c:v>
                </c:pt>
                <c:pt idx="12">
                  <c:v>S12</c:v>
                </c:pt>
                <c:pt idx="13">
                  <c:v>S13</c:v>
                </c:pt>
                <c:pt idx="14">
                  <c:v>S14</c:v>
                </c:pt>
                <c:pt idx="15">
                  <c:v>S15</c:v>
                </c:pt>
                <c:pt idx="16">
                  <c:v>S16</c:v>
                </c:pt>
                <c:pt idx="17">
                  <c:v>S17</c:v>
                </c:pt>
                <c:pt idx="18">
                  <c:v>S18</c:v>
                </c:pt>
                <c:pt idx="19">
                  <c:v>S19</c:v>
                </c:pt>
                <c:pt idx="20">
                  <c:v>S20</c:v>
                </c:pt>
                <c:pt idx="21">
                  <c:v>S21</c:v>
                </c:pt>
                <c:pt idx="22">
                  <c:v>S22</c:v>
                </c:pt>
              </c:strCache>
            </c:strRef>
          </c:cat>
          <c:val>
            <c:numRef>
              <c:f>'Cuadro Diario'!$Q$62:$Q$84</c:f>
              <c:numCache>
                <c:formatCode>General</c:formatCode>
                <c:ptCount val="23"/>
                <c:pt idx="0">
                  <c:v>16515</c:v>
                </c:pt>
                <c:pt idx="1">
                  <c:v>16587</c:v>
                </c:pt>
                <c:pt idx="2">
                  <c:v>16610</c:v>
                </c:pt>
                <c:pt idx="3">
                  <c:v>16635</c:v>
                </c:pt>
                <c:pt idx="4">
                  <c:v>16670</c:v>
                </c:pt>
                <c:pt idx="5">
                  <c:v>16696</c:v>
                </c:pt>
                <c:pt idx="6">
                  <c:v>16679</c:v>
                </c:pt>
                <c:pt idx="7">
                  <c:v>16684</c:v>
                </c:pt>
                <c:pt idx="8">
                  <c:v>16673</c:v>
                </c:pt>
                <c:pt idx="9">
                  <c:v>16680</c:v>
                </c:pt>
                <c:pt idx="10">
                  <c:v>16695</c:v>
                </c:pt>
                <c:pt idx="11">
                  <c:v>16692</c:v>
                </c:pt>
                <c:pt idx="12" formatCode="0">
                  <c:v>16702</c:v>
                </c:pt>
                <c:pt idx="13" formatCode="0">
                  <c:v>16706</c:v>
                </c:pt>
                <c:pt idx="14">
                  <c:v>16769</c:v>
                </c:pt>
                <c:pt idx="15">
                  <c:v>16810</c:v>
                </c:pt>
                <c:pt idx="16">
                  <c:v>16865</c:v>
                </c:pt>
                <c:pt idx="17">
                  <c:v>16910</c:v>
                </c:pt>
                <c:pt idx="18">
                  <c:v>16949</c:v>
                </c:pt>
                <c:pt idx="19">
                  <c:v>16957</c:v>
                </c:pt>
                <c:pt idx="20">
                  <c:v>16965</c:v>
                </c:pt>
                <c:pt idx="21">
                  <c:v>16974</c:v>
                </c:pt>
                <c:pt idx="22">
                  <c:v>16989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D65-48B1-A112-2B1F9630C9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024536"/>
        <c:axId val="193026888"/>
      </c:lineChart>
      <c:catAx>
        <c:axId val="193024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6888"/>
        <c:crosses val="autoZero"/>
        <c:auto val="1"/>
        <c:lblAlgn val="ctr"/>
        <c:lblOffset val="100"/>
        <c:noMultiLvlLbl val="0"/>
      </c:catAx>
      <c:valAx>
        <c:axId val="193026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4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19050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Cantidad</a:t>
            </a:r>
            <a:r>
              <a:rPr lang="es-PA" baseline="0"/>
              <a:t> total </a:t>
            </a:r>
            <a:r>
              <a:rPr lang="es-PA"/>
              <a:t>de la Población Privada de</a:t>
            </a:r>
            <a:r>
              <a:rPr lang="es-PA" baseline="0"/>
              <a:t> Libertad, a nivel nacional, periodo 2017-2019.</a:t>
            </a:r>
            <a:endParaRPr lang="es-P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5.8167839101224743E-2"/>
          <c:y val="0.26207532328672273"/>
          <c:w val="0.90190296317247709"/>
          <c:h val="0.50952726569693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DATA!$A$2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DATA!$B$1:$M$1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DATA!$B$2:$M$2</c:f>
              <c:numCache>
                <c:formatCode>General</c:formatCode>
                <c:ptCount val="12"/>
                <c:pt idx="0">
                  <c:v>16490</c:v>
                </c:pt>
                <c:pt idx="1">
                  <c:v>16397</c:v>
                </c:pt>
                <c:pt idx="2">
                  <c:v>16463</c:v>
                </c:pt>
                <c:pt idx="3">
                  <c:v>16287</c:v>
                </c:pt>
                <c:pt idx="4">
                  <c:v>16300</c:v>
                </c:pt>
                <c:pt idx="5">
                  <c:v>16151</c:v>
                </c:pt>
                <c:pt idx="6">
                  <c:v>16099</c:v>
                </c:pt>
                <c:pt idx="7">
                  <c:v>16179</c:v>
                </c:pt>
                <c:pt idx="8">
                  <c:v>16268</c:v>
                </c:pt>
                <c:pt idx="9">
                  <c:v>16369</c:v>
                </c:pt>
                <c:pt idx="10">
                  <c:v>16390</c:v>
                </c:pt>
                <c:pt idx="11">
                  <c:v>16155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C86-45B6-A26A-406B223FC388}"/>
            </c:ext>
          </c:extLst>
        </c:ser>
        <c:ser>
          <c:idx val="1"/>
          <c:order val="1"/>
          <c:tx>
            <c:strRef>
              <c:f>DATA!$A$3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DATA!$B$1:$M$1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DATA!$B$3:$M$3</c:f>
              <c:numCache>
                <c:formatCode>General</c:formatCode>
                <c:ptCount val="12"/>
                <c:pt idx="0">
                  <c:v>16080</c:v>
                </c:pt>
                <c:pt idx="1">
                  <c:v>16132</c:v>
                </c:pt>
                <c:pt idx="2">
                  <c:v>16183</c:v>
                </c:pt>
                <c:pt idx="3">
                  <c:v>15873</c:v>
                </c:pt>
                <c:pt idx="4">
                  <c:v>16035</c:v>
                </c:pt>
                <c:pt idx="5">
                  <c:v>15962</c:v>
                </c:pt>
                <c:pt idx="6">
                  <c:v>16069</c:v>
                </c:pt>
                <c:pt idx="7">
                  <c:v>16206</c:v>
                </c:pt>
                <c:pt idx="8">
                  <c:v>16250</c:v>
                </c:pt>
                <c:pt idx="9">
                  <c:v>16398</c:v>
                </c:pt>
                <c:pt idx="10">
                  <c:v>16509</c:v>
                </c:pt>
                <c:pt idx="11">
                  <c:v>16561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C86-45B6-A26A-406B223FC388}"/>
            </c:ext>
          </c:extLst>
        </c:ser>
        <c:ser>
          <c:idx val="2"/>
          <c:order val="2"/>
          <c:tx>
            <c:strRef>
              <c:f>DATA!$A$4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1.3871186023622048E-2"/>
                  <c:y val="1.86381493143759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1.5433686023622018E-2"/>
                  <c:y val="1.47881007430696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2.4640116517227199E-2"/>
                  <c:y val="7.75278869025452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6204238921001925E-2"/>
                  <c:y val="8.29971110769518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6200476385538511E-2"/>
                  <c:y val="7.87092868654630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2.4670338173046345E-2"/>
                  <c:y val="7.98906868283807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2.6208001456465228E-2"/>
                  <c:y val="8.21219559736367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2.6562499999999999E-2"/>
                  <c:y val="7.5471728013362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2.6562499999999885E-2"/>
                  <c:y val="7.0109553077229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2.9687499999999884E-2"/>
                  <c:y val="7.51173782970318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8749999999999885E-2"/>
                  <c:y val="3.00469513188127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2500000000000001E-2"/>
                  <c:y val="3.00469513188127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2C86-45B6-A26A-406B223FC38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DATA!$B$1:$M$1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16685</c:v>
                </c:pt>
                <c:pt idx="1">
                  <c:v>16680</c:v>
                </c:pt>
                <c:pt idx="2">
                  <c:v>16705</c:v>
                </c:pt>
                <c:pt idx="3">
                  <c:v>16949</c:v>
                </c:pt>
                <c:pt idx="4">
                  <c:v>16996</c:v>
                </c:pt>
                <c:pt idx="5">
                  <c:v>16953</c:v>
                </c:pt>
                <c:pt idx="6" formatCode="#,##0">
                  <c:v>17012</c:v>
                </c:pt>
                <c:pt idx="7" formatCode="#,##0">
                  <c:v>17189</c:v>
                </c:pt>
                <c:pt idx="8">
                  <c:v>17360</c:v>
                </c:pt>
                <c:pt idx="9">
                  <c:v>17469</c:v>
                </c:pt>
                <c:pt idx="10">
                  <c:v>17682</c:v>
                </c:pt>
                <c:pt idx="11" formatCode="#,##0">
                  <c:v>17904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2C86-45B6-A26A-406B223FC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3025320"/>
        <c:axId val="193024144"/>
      </c:barChart>
      <c:lineChart>
        <c:grouping val="standard"/>
        <c:varyColors val="0"/>
        <c:ser>
          <c:idx val="3"/>
          <c:order val="3"/>
          <c:tx>
            <c:strRef>
              <c:f>DATA!$A$5</c:f>
              <c:strCache>
                <c:ptCount val="1"/>
                <c:pt idx="0">
                  <c:v>MEDIA (2017 + 2018)</c:v>
                </c:pt>
              </c:strCache>
            </c:strRef>
          </c:tx>
          <c:spPr>
            <a:ln w="19050" cap="rnd">
              <a:solidFill>
                <a:srgbClr val="FFC000"/>
              </a:solidFill>
              <a:prstDash val="sysDot"/>
              <a:round/>
            </a:ln>
            <a:effectLst/>
          </c:spPr>
          <c:marker>
            <c:symbol val="circle"/>
            <c:size val="4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DATA!$B$1:$M$1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DATA!$B$5:$M$5</c:f>
              <c:numCache>
                <c:formatCode>0</c:formatCode>
                <c:ptCount val="12"/>
                <c:pt idx="0">
                  <c:v>16285</c:v>
                </c:pt>
                <c:pt idx="1">
                  <c:v>16264.5</c:v>
                </c:pt>
                <c:pt idx="2">
                  <c:v>16323</c:v>
                </c:pt>
                <c:pt idx="3">
                  <c:v>16080</c:v>
                </c:pt>
                <c:pt idx="4">
                  <c:v>16167.5</c:v>
                </c:pt>
                <c:pt idx="5">
                  <c:v>16056.5</c:v>
                </c:pt>
                <c:pt idx="6">
                  <c:v>16084</c:v>
                </c:pt>
                <c:pt idx="7">
                  <c:v>16192.5</c:v>
                </c:pt>
                <c:pt idx="8">
                  <c:v>16259</c:v>
                </c:pt>
                <c:pt idx="9">
                  <c:v>16383.5</c:v>
                </c:pt>
                <c:pt idx="10">
                  <c:v>16449.5</c:v>
                </c:pt>
                <c:pt idx="11">
                  <c:v>16358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F-2C86-45B6-A26A-406B223FC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025320"/>
        <c:axId val="193024144"/>
      </c:lineChart>
      <c:lineChart>
        <c:grouping val="standard"/>
        <c:varyColors val="0"/>
        <c:ser>
          <c:idx val="4"/>
          <c:order val="4"/>
          <c:tx>
            <c:strRef>
              <c:f>DATA!$A$6</c:f>
              <c:strCache>
                <c:ptCount val="1"/>
                <c:pt idx="0">
                  <c:v>VS 2018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4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2.9365895669291354E-2"/>
                  <c:y val="-2.82280109851972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1637127728976073E-2"/>
                  <c:y val="-2.93975256366169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2.6265373066047634E-2"/>
                  <c:y val="-3.25039548121629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0092667607300531E-2"/>
                  <c:y val="-3.83388454766881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8547115136619542E-2"/>
                  <c:y val="-2.90199689080251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4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8543109856932624E-2"/>
                  <c:y val="-3.71578416908202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5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7005689317737018E-2"/>
                  <c:y val="-3.21263931565961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6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40625E-2"/>
                  <c:y val="-3.01886912053449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7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2.0312500000000001E-2"/>
                  <c:y val="-2.50391260990106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8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8749999999999999E-2"/>
                  <c:y val="-3.00469513188127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9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2.1874999999999999E-2"/>
                  <c:y val="-3.00469513188127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A-2C86-45B6-A26A-406B223FC388}"/>
                </c:ex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1.8749999999999999E-2"/>
                  <c:y val="-3.50547765386148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B-2C86-45B6-A26A-406B223FC38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DATA!$B$1:$M$1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DATA!$B$6:$M$6</c:f>
              <c:numCache>
                <c:formatCode>0%</c:formatCode>
                <c:ptCount val="12"/>
                <c:pt idx="0">
                  <c:v>3.7624378109452739E-2</c:v>
                </c:pt>
                <c:pt idx="1">
                  <c:v>3.3969749566079843E-2</c:v>
                </c:pt>
                <c:pt idx="2">
                  <c:v>3.2256071185812273E-2</c:v>
                </c:pt>
                <c:pt idx="3">
                  <c:v>6.7788067788067785E-2</c:v>
                </c:pt>
                <c:pt idx="4">
                  <c:v>5.9931400062363582E-2</c:v>
                </c:pt>
                <c:pt idx="5">
                  <c:v>6.2084951760431023E-2</c:v>
                </c:pt>
                <c:pt idx="6">
                  <c:v>5.868442342398407E-2</c:v>
                </c:pt>
                <c:pt idx="7">
                  <c:v>6.0656546957916821E-2</c:v>
                </c:pt>
                <c:pt idx="8">
                  <c:v>6.8307692307692305E-2</c:v>
                </c:pt>
                <c:pt idx="9">
                  <c:v>6.531284302963776E-2</c:v>
                </c:pt>
                <c:pt idx="10">
                  <c:v>7.1052153370888604E-2</c:v>
                </c:pt>
                <c:pt idx="11">
                  <c:v>8.1094136827486257E-2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C-2C86-45B6-A26A-406B223FC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027280"/>
        <c:axId val="193025712"/>
      </c:lineChart>
      <c:catAx>
        <c:axId val="193025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4144"/>
        <c:crosses val="autoZero"/>
        <c:auto val="1"/>
        <c:lblAlgn val="ctr"/>
        <c:lblOffset val="100"/>
        <c:noMultiLvlLbl val="0"/>
      </c:catAx>
      <c:valAx>
        <c:axId val="193024144"/>
        <c:scaling>
          <c:orientation val="minMax"/>
          <c:max val="17750"/>
          <c:min val="157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5320"/>
        <c:crosses val="autoZero"/>
        <c:crossBetween val="between"/>
      </c:valAx>
      <c:valAx>
        <c:axId val="193025712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3027280"/>
        <c:crosses val="max"/>
        <c:crossBetween val="between"/>
      </c:valAx>
      <c:catAx>
        <c:axId val="193027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93025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810134571328871"/>
          <c:y val="0.88260798597850187"/>
          <c:w val="0.59073360338628189"/>
          <c:h val="0.117392190286718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38100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100"/>
              <a:t>Por situación</a:t>
            </a:r>
            <a:r>
              <a:rPr lang="es-PA" sz="1100" baseline="0"/>
              <a:t> jurídica, dic 2019.</a:t>
            </a:r>
            <a:endParaRPr lang="es-PA" sz="11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15604732010436032"/>
          <c:y val="0.23516118016919871"/>
          <c:w val="0.77348422452764187"/>
          <c:h val="0.5248355279857595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DATA!$A$10</c:f>
              <c:strCache>
                <c:ptCount val="1"/>
                <c:pt idx="0">
                  <c:v>Condenados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DATA!$B$9:$D$9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DATA!$B$10:$D$10</c:f>
              <c:numCache>
                <c:formatCode>General</c:formatCode>
                <c:ptCount val="3"/>
                <c:pt idx="0">
                  <c:v>7396</c:v>
                </c:pt>
                <c:pt idx="1">
                  <c:v>8733</c:v>
                </c:pt>
                <c:pt idx="2">
                  <c:v>10617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0B6-4314-84E2-4618B7728A94}"/>
            </c:ext>
          </c:extLst>
        </c:ser>
        <c:ser>
          <c:idx val="1"/>
          <c:order val="1"/>
          <c:tx>
            <c:strRef>
              <c:f>DATA!$A$11</c:f>
              <c:strCache>
                <c:ptCount val="1"/>
                <c:pt idx="0">
                  <c:v>Procesados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DATA!$B$9:$D$9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DATA!$B$11:$D$11</c:f>
              <c:numCache>
                <c:formatCode>General</c:formatCode>
                <c:ptCount val="3"/>
                <c:pt idx="0">
                  <c:v>8759</c:v>
                </c:pt>
                <c:pt idx="1">
                  <c:v>7828</c:v>
                </c:pt>
                <c:pt idx="2">
                  <c:v>7287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0B6-4314-84E2-4618B7728A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549375488"/>
        <c:axId val="549372744"/>
      </c:barChart>
      <c:catAx>
        <c:axId val="54937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49372744"/>
        <c:crosses val="autoZero"/>
        <c:auto val="1"/>
        <c:lblAlgn val="ctr"/>
        <c:lblOffset val="100"/>
        <c:noMultiLvlLbl val="0"/>
      </c:catAx>
      <c:valAx>
        <c:axId val="549372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49375488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570379038303272"/>
          <c:y val="0.88419040167040241"/>
          <c:w val="0.60388639040800729"/>
          <c:h val="0.115809598329597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 baseline="0"/>
              <a:t>Balance total (ingresos/egresos), últimos tres (3) meses 2019. </a:t>
            </a:r>
            <a:endParaRPr lang="es-PA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7.2543023629902767E-2"/>
          <c:y val="0.26203389830508472"/>
          <c:w val="0.90194972533602202"/>
          <c:h val="0.5719151207793941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chemeClr val="accent5">
                <a:lumMod val="75000"/>
              </a:schemeClr>
            </a:solidFill>
            <a:ln w="19050">
              <a:solidFill>
                <a:schemeClr val="accent5">
                  <a:lumMod val="75000"/>
                </a:schemeClr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'Cuadro Diario'!$S$103:$S$114</c:f>
              <c:numCache>
                <c:formatCode>General</c:formatCode>
                <c:ptCount val="12"/>
                <c:pt idx="0">
                  <c:v>30</c:v>
                </c:pt>
                <c:pt idx="1">
                  <c:v>65</c:v>
                </c:pt>
                <c:pt idx="2">
                  <c:v>-2</c:v>
                </c:pt>
                <c:pt idx="3">
                  <c:v>22</c:v>
                </c:pt>
                <c:pt idx="4">
                  <c:v>-10</c:v>
                </c:pt>
                <c:pt idx="5">
                  <c:v>-15</c:v>
                </c:pt>
                <c:pt idx="6">
                  <c:v>206</c:v>
                </c:pt>
                <c:pt idx="7">
                  <c:v>11.999999999996362</c:v>
                </c:pt>
                <c:pt idx="8">
                  <c:v>14.000000000003638</c:v>
                </c:pt>
                <c:pt idx="9">
                  <c:v>19</c:v>
                </c:pt>
                <c:pt idx="10">
                  <c:v>15</c:v>
                </c:pt>
                <c:pt idx="11">
                  <c:v>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FF0-4213-9C99-F04B44542A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549372352"/>
        <c:axId val="549373528"/>
      </c:barChart>
      <c:catAx>
        <c:axId val="5493723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49373528"/>
        <c:crosses val="autoZero"/>
        <c:auto val="1"/>
        <c:lblAlgn val="ctr"/>
        <c:lblOffset val="100"/>
        <c:noMultiLvlLbl val="0"/>
      </c:catAx>
      <c:valAx>
        <c:axId val="549373528"/>
        <c:scaling>
          <c:orientation val="minMax"/>
          <c:max val="250"/>
          <c:min val="-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49372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 baseline="0"/>
              <a:t>Por sexo, dic 2019.</a:t>
            </a:r>
            <a:endParaRPr lang="es-PA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988624489320002"/>
          <c:y val="0.22158766327631566"/>
          <c:w val="0.41496514267847712"/>
          <c:h val="0.59717702912053761"/>
        </c:manualLayout>
      </c:layout>
      <c:doughnutChart>
        <c:varyColors val="1"/>
        <c:ser>
          <c:idx val="0"/>
          <c:order val="0"/>
          <c:tx>
            <c:strRef>
              <c:f>DATA!$G$9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0B42-4092-A15F-C88B72FBE9DB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0B42-4092-A15F-C88B72FBE9D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DATA!$F$10:$F$11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DATA!$G$10:$G$11</c:f>
              <c:numCache>
                <c:formatCode>#,##0</c:formatCode>
                <c:ptCount val="2"/>
                <c:pt idx="0" formatCode="General">
                  <c:v>16915</c:v>
                </c:pt>
                <c:pt idx="1">
                  <c:v>989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B42-4092-A15F-C88B72FBE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2343873585302214"/>
          <c:y val="0.88547264963065608"/>
          <c:w val="0.47187908701816356"/>
          <c:h val="0.1145273503693439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100" baseline="0"/>
              <a:t>Capacidad y Población, dic 2019.</a:t>
            </a:r>
            <a:endParaRPr lang="es-PA" sz="11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18415891996996636"/>
          <c:y val="0.25525423728813557"/>
          <c:w val="0.7825959904733617"/>
          <c:h val="0.5041185106099025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DATA!$J$8</c:f>
              <c:strCache>
                <c:ptCount val="1"/>
                <c:pt idx="0">
                  <c:v>Capacidad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DATA!$I$9:$I$11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DATA!$J$9:$J$11</c:f>
              <c:numCache>
                <c:formatCode>#,##0</c:formatCode>
                <c:ptCount val="3"/>
                <c:pt idx="0">
                  <c:v>14842</c:v>
                </c:pt>
                <c:pt idx="1">
                  <c:v>14842</c:v>
                </c:pt>
                <c:pt idx="2">
                  <c:v>14946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EC2-4453-932E-16835271C6CE}"/>
            </c:ext>
          </c:extLst>
        </c:ser>
        <c:ser>
          <c:idx val="1"/>
          <c:order val="1"/>
          <c:tx>
            <c:strRef>
              <c:f>DATA!$K$8</c:f>
              <c:strCache>
                <c:ptCount val="1"/>
                <c:pt idx="0">
                  <c:v>Población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layout>
                <c:manualLayout>
                  <c:x val="0"/>
                  <c:y val="2.03389830508474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3EC2-4453-932E-16835271C6C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DATA!$I$9:$I$11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DATA!$K$9:$K$11</c:f>
              <c:numCache>
                <c:formatCode>#,##0</c:formatCode>
                <c:ptCount val="3"/>
                <c:pt idx="0">
                  <c:v>16155</c:v>
                </c:pt>
                <c:pt idx="1">
                  <c:v>16561</c:v>
                </c:pt>
                <c:pt idx="2">
                  <c:v>17904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EC2-4453-932E-16835271C6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50"/>
        <c:axId val="549373136"/>
        <c:axId val="549374312"/>
      </c:barChart>
      <c:catAx>
        <c:axId val="54937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49374312"/>
        <c:crosses val="autoZero"/>
        <c:auto val="1"/>
        <c:lblAlgn val="ctr"/>
        <c:lblOffset val="100"/>
        <c:noMultiLvlLbl val="0"/>
      </c:catAx>
      <c:valAx>
        <c:axId val="549374312"/>
        <c:scaling>
          <c:orientation val="minMax"/>
          <c:max val="17750"/>
          <c:min val="14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49373136"/>
        <c:crosses val="autoZero"/>
        <c:crossBetween val="between"/>
        <c:majorUnit val="5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7658419923165524"/>
          <c:y val="0.88559241959161883"/>
          <c:w val="0.52024908342445486"/>
          <c:h val="0.114407580408381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381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3.emf"/><Relationship Id="rId5" Type="http://schemas.openxmlformats.org/officeDocument/2006/relationships/image" Target="../media/image1.png"/><Relationship Id="rId4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258237</xdr:colOff>
      <xdr:row>43</xdr:row>
      <xdr:rowOff>128054</xdr:rowOff>
    </xdr:from>
    <xdr:to>
      <xdr:col>7</xdr:col>
      <xdr:colOff>248711</xdr:colOff>
      <xdr:row>59</xdr:row>
      <xdr:rowOff>83343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388942</xdr:colOff>
      <xdr:row>43</xdr:row>
      <xdr:rowOff>129643</xdr:rowOff>
    </xdr:from>
    <xdr:to>
      <xdr:col>11</xdr:col>
      <xdr:colOff>357190</xdr:colOff>
      <xdr:row>59</xdr:row>
      <xdr:rowOff>71437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254004</xdr:colOff>
      <xdr:row>60</xdr:row>
      <xdr:rowOff>35718</xdr:rowOff>
    </xdr:from>
    <xdr:to>
      <xdr:col>11</xdr:col>
      <xdr:colOff>381003</xdr:colOff>
      <xdr:row>73</xdr:row>
      <xdr:rowOff>27209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275887</xdr:colOff>
      <xdr:row>79</xdr:row>
      <xdr:rowOff>0</xdr:rowOff>
    </xdr:from>
    <xdr:to>
      <xdr:col>11</xdr:col>
      <xdr:colOff>381000</xdr:colOff>
      <xdr:row>109</xdr:row>
      <xdr:rowOff>174526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9</xdr:col>
      <xdr:colOff>857250</xdr:colOff>
      <xdr:row>0</xdr:row>
      <xdr:rowOff>4290</xdr:rowOff>
    </xdr:from>
    <xdr:to>
      <xdr:col>12</xdr:col>
      <xdr:colOff>1</xdr:colOff>
      <xdr:row>3</xdr:row>
      <xdr:rowOff>145258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7531" y="4290"/>
          <a:ext cx="1928814" cy="748187"/>
        </a:xfrm>
        <a:prstGeom prst="rect">
          <a:avLst/>
        </a:prstGeom>
      </xdr:spPr>
    </xdr:pic>
    <xdr:clientData/>
  </xdr:twoCellAnchor>
  <xdr:twoCellAnchor editAs="oneCell">
    <xdr:from>
      <xdr:col>9</xdr:col>
      <xdr:colOff>857251</xdr:colOff>
      <xdr:row>38</xdr:row>
      <xdr:rowOff>178573</xdr:rowOff>
    </xdr:from>
    <xdr:to>
      <xdr:col>12</xdr:col>
      <xdr:colOff>2</xdr:colOff>
      <xdr:row>43</xdr:row>
      <xdr:rowOff>30149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7532" y="6703198"/>
          <a:ext cx="1928814" cy="738195"/>
        </a:xfrm>
        <a:prstGeom prst="rect">
          <a:avLst/>
        </a:prstGeom>
      </xdr:spPr>
    </xdr:pic>
    <xdr:clientData/>
  </xdr:twoCellAnchor>
  <xdr:twoCellAnchor editAs="oneCell">
    <xdr:from>
      <xdr:col>9</xdr:col>
      <xdr:colOff>854871</xdr:colOff>
      <xdr:row>74</xdr:row>
      <xdr:rowOff>116609</xdr:rowOff>
    </xdr:from>
    <xdr:to>
      <xdr:col>11</xdr:col>
      <xdr:colOff>926310</xdr:colOff>
      <xdr:row>78</xdr:row>
      <xdr:rowOff>140429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2" y="13070609"/>
          <a:ext cx="1928814" cy="7381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642936</xdr:colOff>
      <xdr:row>0</xdr:row>
      <xdr:rowOff>40</xdr:rowOff>
    </xdr:from>
    <xdr:to>
      <xdr:col>9</xdr:col>
      <xdr:colOff>813593</xdr:colOff>
      <xdr:row>3</xdr:row>
      <xdr:rowOff>101647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8011" y="40"/>
          <a:ext cx="1935957" cy="7239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127409</xdr:colOff>
      <xdr:row>0</xdr:row>
      <xdr:rowOff>0</xdr:rowOff>
    </xdr:from>
    <xdr:to>
      <xdr:col>9</xdr:col>
      <xdr:colOff>850446</xdr:colOff>
      <xdr:row>3</xdr:row>
      <xdr:rowOff>104039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1980" y="0"/>
          <a:ext cx="1607501" cy="7367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333376</xdr:colOff>
      <xdr:row>78</xdr:row>
      <xdr:rowOff>47625</xdr:rowOff>
    </xdr:from>
    <xdr:to>
      <xdr:col>11</xdr:col>
      <xdr:colOff>154782</xdr:colOff>
      <xdr:row>110</xdr:row>
      <xdr:rowOff>51058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532" y="13823156"/>
          <a:ext cx="7250906" cy="5718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44</xdr:row>
      <xdr:rowOff>136525</xdr:rowOff>
    </xdr:from>
    <xdr:to>
      <xdr:col>11</xdr:col>
      <xdr:colOff>500063</xdr:colOff>
      <xdr:row>59</xdr:row>
      <xdr:rowOff>11906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309561</xdr:colOff>
      <xdr:row>60</xdr:row>
      <xdr:rowOff>-1</xdr:rowOff>
    </xdr:from>
    <xdr:to>
      <xdr:col>7</xdr:col>
      <xdr:colOff>178594</xdr:colOff>
      <xdr:row>73</xdr:row>
      <xdr:rowOff>166686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321469</xdr:colOff>
      <xdr:row>60</xdr:row>
      <xdr:rowOff>0</xdr:rowOff>
    </xdr:from>
    <xdr:to>
      <xdr:col>11</xdr:col>
      <xdr:colOff>500062</xdr:colOff>
      <xdr:row>73</xdr:row>
      <xdr:rowOff>166688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9</xdr:col>
      <xdr:colOff>845343</xdr:colOff>
      <xdr:row>0</xdr:row>
      <xdr:rowOff>11946</xdr:rowOff>
    </xdr:from>
    <xdr:to>
      <xdr:col>11</xdr:col>
      <xdr:colOff>916782</xdr:colOff>
      <xdr:row>3</xdr:row>
      <xdr:rowOff>142922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4" y="11946"/>
          <a:ext cx="1928814" cy="738195"/>
        </a:xfrm>
        <a:prstGeom prst="rect">
          <a:avLst/>
        </a:prstGeom>
      </xdr:spPr>
    </xdr:pic>
    <xdr:clientData/>
  </xdr:twoCellAnchor>
  <xdr:twoCellAnchor editAs="oneCell">
    <xdr:from>
      <xdr:col>9</xdr:col>
      <xdr:colOff>851957</xdr:colOff>
      <xdr:row>39</xdr:row>
      <xdr:rowOff>138931</xdr:rowOff>
    </xdr:from>
    <xdr:to>
      <xdr:col>12</xdr:col>
      <xdr:colOff>2646</xdr:colOff>
      <xdr:row>43</xdr:row>
      <xdr:rowOff>89990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7374" y="6753514"/>
          <a:ext cx="1944689" cy="734226"/>
        </a:xfrm>
        <a:prstGeom prst="rect">
          <a:avLst/>
        </a:prstGeom>
      </xdr:spPr>
    </xdr:pic>
    <xdr:clientData/>
  </xdr:twoCellAnchor>
  <xdr:twoCellAnchor editAs="oneCell">
    <xdr:from>
      <xdr:col>9</xdr:col>
      <xdr:colOff>845607</xdr:colOff>
      <xdr:row>75</xdr:row>
      <xdr:rowOff>26736</xdr:rowOff>
    </xdr:from>
    <xdr:to>
      <xdr:col>11</xdr:col>
      <xdr:colOff>927630</xdr:colOff>
      <xdr:row>78</xdr:row>
      <xdr:rowOff>42619</xdr:rowOff>
    </xdr:to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1024" y="13181819"/>
          <a:ext cx="1944689" cy="7342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67734</xdr:colOff>
      <xdr:row>1</xdr:row>
      <xdr:rowOff>56619</xdr:rowOff>
    </xdr:from>
    <xdr:to>
      <xdr:col>4</xdr:col>
      <xdr:colOff>677333</xdr:colOff>
      <xdr:row>18</xdr:row>
      <xdr:rowOff>54428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31751</xdr:colOff>
      <xdr:row>1</xdr:row>
      <xdr:rowOff>58209</xdr:rowOff>
    </xdr:from>
    <xdr:to>
      <xdr:col>9</xdr:col>
      <xdr:colOff>645583</xdr:colOff>
      <xdr:row>18</xdr:row>
      <xdr:rowOff>54429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721180</xdr:colOff>
      <xdr:row>0</xdr:row>
      <xdr:rowOff>136071</xdr:rowOff>
    </xdr:from>
    <xdr:to>
      <xdr:col>18</xdr:col>
      <xdr:colOff>748394</xdr:colOff>
      <xdr:row>33</xdr:row>
      <xdr:rowOff>27214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63501</xdr:colOff>
      <xdr:row>19</xdr:row>
      <xdr:rowOff>13606</xdr:rowOff>
    </xdr:from>
    <xdr:to>
      <xdr:col>9</xdr:col>
      <xdr:colOff>653143</xdr:colOff>
      <xdr:row>32</xdr:row>
      <xdr:rowOff>122463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43296</xdr:colOff>
      <xdr:row>23</xdr:row>
      <xdr:rowOff>164522</xdr:rowOff>
    </xdr:from>
    <xdr:to>
      <xdr:col>14</xdr:col>
      <xdr:colOff>510887</xdr:colOff>
      <xdr:row>33</xdr:row>
      <xdr:rowOff>129885</xdr:rowOff>
    </xdr:to>
    <xdr:sp macro="" textlink="">
      <xdr:nvSpPr>
        <xdr:cNvPr id="7" name="Rectángulo 6">
          <a:extLst>
            <a:ext uri="{FF2B5EF4-FFF2-40B4-BE49-F238E27FC236}">
              <a16:creationId xmlns="" xmlns:a16="http://schemas.microsoft.com/office/drawing/2014/main" id="{00000000-0008-0000-0700-000007000000}"/>
            </a:ext>
          </a:extLst>
        </xdr:cNvPr>
        <xdr:cNvSpPr/>
      </xdr:nvSpPr>
      <xdr:spPr>
        <a:xfrm>
          <a:off x="5520171" y="4546022"/>
          <a:ext cx="2658341" cy="1870363"/>
        </a:xfrm>
        <a:prstGeom prst="rect">
          <a:avLst/>
        </a:prstGeom>
        <a:solidFill>
          <a:schemeClr val="lt1">
            <a:alpha val="0"/>
          </a:schemeClr>
        </a:solidFill>
        <a:ln w="381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0</xdr:col>
      <xdr:colOff>47625</xdr:colOff>
      <xdr:row>0</xdr:row>
      <xdr:rowOff>35719</xdr:rowOff>
    </xdr:from>
    <xdr:to>
      <xdr:col>14</xdr:col>
      <xdr:colOff>508000</xdr:colOff>
      <xdr:row>13</xdr:row>
      <xdr:rowOff>95250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35873</xdr:colOff>
      <xdr:row>13</xdr:row>
      <xdr:rowOff>146277</xdr:rowOff>
    </xdr:from>
    <xdr:to>
      <xdr:col>14</xdr:col>
      <xdr:colOff>512124</xdr:colOff>
      <xdr:row>23</xdr:row>
      <xdr:rowOff>112568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47626</xdr:colOff>
      <xdr:row>13</xdr:row>
      <xdr:rowOff>144318</xdr:rowOff>
    </xdr:from>
    <xdr:to>
      <xdr:col>9</xdr:col>
      <xdr:colOff>536864</xdr:colOff>
      <xdr:row>23</xdr:row>
      <xdr:rowOff>112568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7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51955</xdr:colOff>
      <xdr:row>23</xdr:row>
      <xdr:rowOff>164523</xdr:rowOff>
    </xdr:from>
    <xdr:to>
      <xdr:col>4</xdr:col>
      <xdr:colOff>528206</xdr:colOff>
      <xdr:row>33</xdr:row>
      <xdr:rowOff>130814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25978</xdr:colOff>
      <xdr:row>23</xdr:row>
      <xdr:rowOff>164523</xdr:rowOff>
    </xdr:from>
    <xdr:to>
      <xdr:col>9</xdr:col>
      <xdr:colOff>545523</xdr:colOff>
      <xdr:row>33</xdr:row>
      <xdr:rowOff>132773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X114"/>
  <sheetViews>
    <sheetView showGridLines="0" topLeftCell="B1" zoomScale="80" zoomScaleNormal="80" workbookViewId="0">
      <pane ySplit="8" topLeftCell="A9" activePane="bottomLeft" state="frozen"/>
      <selection pane="bottomLeft" activeCell="U51" sqref="U51"/>
    </sheetView>
  </sheetViews>
  <sheetFormatPr baseColWidth="10" defaultRowHeight="14.25" customHeight="1" outlineLevelRow="1" outlineLevelCol="3" x14ac:dyDescent="0.35"/>
  <cols>
    <col min="1" max="1" width="2.7265625" customWidth="1"/>
    <col min="2" max="2" width="5.7265625" style="26" customWidth="1" outlineLevel="3"/>
    <col min="3" max="3" width="4.7265625" customWidth="1"/>
    <col min="4" max="12" width="13.81640625" customWidth="1"/>
    <col min="13" max="14" width="5" style="26" customWidth="1" outlineLevel="3"/>
    <col min="15" max="15" width="6.7265625" customWidth="1"/>
    <col min="16" max="16" width="13.7265625" customWidth="1"/>
    <col min="17" max="23" width="14.7265625" customWidth="1"/>
  </cols>
  <sheetData>
    <row r="1" spans="2:23" ht="15.75" customHeight="1" outlineLevel="1" x14ac:dyDescent="0.35"/>
    <row r="2" spans="2:23" ht="15.75" customHeight="1" outlineLevel="1" x14ac:dyDescent="0.5">
      <c r="B2" s="29"/>
      <c r="E2" s="108" t="s">
        <v>37</v>
      </c>
    </row>
    <row r="3" spans="2:23" ht="15.75" customHeight="1" outlineLevel="1" x14ac:dyDescent="0.5">
      <c r="E3" s="109" t="s">
        <v>43</v>
      </c>
    </row>
    <row r="4" spans="2:23" ht="15.75" customHeight="1" outlineLevel="1" x14ac:dyDescent="0.35"/>
    <row r="5" spans="2:23" ht="12" customHeight="1" x14ac:dyDescent="0.35">
      <c r="C5" s="68"/>
      <c r="D5" s="69"/>
      <c r="E5" s="245" t="s">
        <v>189</v>
      </c>
      <c r="F5" s="246"/>
      <c r="G5" s="246"/>
      <c r="H5" s="246"/>
      <c r="I5" s="246"/>
      <c r="J5" s="246"/>
      <c r="K5" s="246"/>
      <c r="L5" s="247"/>
      <c r="Q5" s="245" t="s">
        <v>167</v>
      </c>
      <c r="R5" s="246"/>
      <c r="S5" s="246"/>
      <c r="T5" s="246"/>
      <c r="U5" s="246"/>
      <c r="V5" s="246"/>
      <c r="W5" s="247"/>
    </row>
    <row r="6" spans="2:23" ht="12" customHeight="1" x14ac:dyDescent="0.45">
      <c r="C6" s="68"/>
      <c r="D6" s="70"/>
      <c r="E6" s="248"/>
      <c r="F6" s="249"/>
      <c r="G6" s="249"/>
      <c r="H6" s="249"/>
      <c r="I6" s="249"/>
      <c r="J6" s="249"/>
      <c r="K6" s="249"/>
      <c r="L6" s="250"/>
      <c r="P6" s="3"/>
      <c r="Q6" s="248"/>
      <c r="R6" s="249"/>
      <c r="S6" s="249"/>
      <c r="T6" s="249"/>
      <c r="U6" s="249"/>
      <c r="V6" s="249"/>
      <c r="W6" s="250"/>
    </row>
    <row r="7" spans="2:23" ht="14.25" customHeight="1" x14ac:dyDescent="0.35">
      <c r="C7" s="68"/>
      <c r="D7" s="71"/>
      <c r="E7" s="251" t="s">
        <v>17</v>
      </c>
      <c r="F7" s="251"/>
      <c r="G7" s="251"/>
      <c r="H7" s="252" t="s">
        <v>18</v>
      </c>
      <c r="I7" s="253"/>
      <c r="J7" s="255" t="s">
        <v>40</v>
      </c>
      <c r="K7" s="254" t="s">
        <v>123</v>
      </c>
      <c r="L7" s="255" t="s">
        <v>124</v>
      </c>
      <c r="O7" s="2"/>
      <c r="P7" s="4"/>
      <c r="Q7" s="256" t="str">
        <f>+E7</f>
        <v>Conteo</v>
      </c>
      <c r="R7" s="256"/>
      <c r="S7" s="256"/>
      <c r="T7" s="257" t="str">
        <f>+H7</f>
        <v>Porcentaje</v>
      </c>
      <c r="U7" s="258"/>
      <c r="V7" s="255" t="str">
        <f>K7</f>
        <v>Sobrepoblación</v>
      </c>
      <c r="W7" s="255" t="str">
        <f>L7</f>
        <v>Índice de Hacinamiento</v>
      </c>
    </row>
    <row r="8" spans="2:23" ht="14.25" customHeight="1" thickBot="1" x14ac:dyDescent="0.4">
      <c r="B8" s="26" t="s">
        <v>41</v>
      </c>
      <c r="C8" s="68"/>
      <c r="D8" s="72" t="s">
        <v>19</v>
      </c>
      <c r="E8" s="72" t="s">
        <v>38</v>
      </c>
      <c r="F8" s="72" t="s">
        <v>39</v>
      </c>
      <c r="G8" s="72" t="s">
        <v>2</v>
      </c>
      <c r="H8" s="72" t="s">
        <v>38</v>
      </c>
      <c r="I8" s="72" t="s">
        <v>39</v>
      </c>
      <c r="J8" s="255"/>
      <c r="K8" s="254"/>
      <c r="L8" s="255"/>
      <c r="N8" s="26" t="s">
        <v>34</v>
      </c>
      <c r="O8" s="27"/>
      <c r="P8" s="44" t="str">
        <f t="shared" ref="P8:P32" si="0">+D8</f>
        <v>Detalle</v>
      </c>
      <c r="Q8" s="43" t="str">
        <f>+E8</f>
        <v>Condenados</v>
      </c>
      <c r="R8" s="43" t="str">
        <f>+F8</f>
        <v>Procesados</v>
      </c>
      <c r="S8" s="44" t="str">
        <f>+G8</f>
        <v>Total</v>
      </c>
      <c r="T8" s="44" t="str">
        <f>+H8</f>
        <v>Condenados</v>
      </c>
      <c r="U8" s="44" t="str">
        <f>+I8</f>
        <v>Procesados</v>
      </c>
      <c r="V8" s="255"/>
      <c r="W8" s="255"/>
    </row>
    <row r="9" spans="2:23" ht="14.25" customHeight="1" x14ac:dyDescent="0.35">
      <c r="B9" s="26">
        <v>100</v>
      </c>
      <c r="C9" s="224" t="s">
        <v>20</v>
      </c>
      <c r="D9" s="73" t="s">
        <v>42</v>
      </c>
      <c r="E9" s="74">
        <v>127</v>
      </c>
      <c r="F9" s="75">
        <v>72</v>
      </c>
      <c r="G9" s="76">
        <f>SUM(E9:F9)</f>
        <v>199</v>
      </c>
      <c r="H9" s="77">
        <f>IFERROR((E9/G9),0)</f>
        <v>0.63819095477386933</v>
      </c>
      <c r="I9" s="77">
        <f>IFERROR((F9/G9),0)</f>
        <v>0.36180904522613067</v>
      </c>
      <c r="J9" s="78">
        <f>B9</f>
        <v>100</v>
      </c>
      <c r="K9" s="79">
        <f>IF((G9-B9)&gt;0,G9-B9,0)</f>
        <v>99</v>
      </c>
      <c r="L9" s="128">
        <f>G9/B9</f>
        <v>1.99</v>
      </c>
      <c r="M9" s="28"/>
      <c r="N9" s="28">
        <f t="shared" ref="N9:N17" si="1">G9-S9</f>
        <v>2</v>
      </c>
      <c r="O9" s="25"/>
      <c r="P9" s="63" t="str">
        <f t="shared" si="0"/>
        <v>Algarrobos</v>
      </c>
      <c r="Q9" s="21">
        <v>126</v>
      </c>
      <c r="R9" s="22">
        <v>71</v>
      </c>
      <c r="S9" s="15">
        <f>SUM(Q9:R9)</f>
        <v>197</v>
      </c>
      <c r="T9" s="6">
        <f>IFERROR((Q9/S9),0)</f>
        <v>0.63959390862944165</v>
      </c>
      <c r="U9" s="6">
        <f>IFERROR((R9/S9),0)</f>
        <v>0.3604060913705584</v>
      </c>
      <c r="V9" s="47">
        <f t="shared" ref="V9:V17" si="2">IF((S9-B9)&gt;0,S9-B9,0)</f>
        <v>97</v>
      </c>
      <c r="W9" s="130">
        <f t="shared" ref="W9:W17" si="3">V9/B9</f>
        <v>0.97</v>
      </c>
    </row>
    <row r="10" spans="2:23" ht="14.25" customHeight="1" x14ac:dyDescent="0.35">
      <c r="B10" s="26">
        <v>950</v>
      </c>
      <c r="C10" s="224"/>
      <c r="D10" s="80" t="s">
        <v>83</v>
      </c>
      <c r="E10" s="81">
        <v>1266</v>
      </c>
      <c r="F10" s="82">
        <v>336</v>
      </c>
      <c r="G10" s="83">
        <f t="shared" ref="G10:G35" si="4">SUM(E10:F10)</f>
        <v>1602</v>
      </c>
      <c r="H10" s="84">
        <f t="shared" ref="H10:H32" si="5">IFERROR((E10/G10),0)</f>
        <v>0.79026217228464424</v>
      </c>
      <c r="I10" s="84">
        <f t="shared" ref="I10:I32" si="6">IFERROR((F10/G10),0)</f>
        <v>0.20973782771535582</v>
      </c>
      <c r="J10" s="85">
        <f t="shared" ref="J10:J17" si="7">B10</f>
        <v>950</v>
      </c>
      <c r="K10" s="79">
        <f t="shared" ref="K10:K32" si="8">IF((G10-B10)&gt;0,G10-B10,0)</f>
        <v>652</v>
      </c>
      <c r="L10" s="128">
        <f t="shared" ref="L10:L17" si="9">G10/B10</f>
        <v>1.6863157894736842</v>
      </c>
      <c r="M10" s="28"/>
      <c r="N10" s="28">
        <f t="shared" si="1"/>
        <v>13</v>
      </c>
      <c r="O10" s="25"/>
      <c r="P10" s="45" t="str">
        <f t="shared" si="0"/>
        <v>Chiriquí</v>
      </c>
      <c r="Q10" s="23">
        <v>1255</v>
      </c>
      <c r="R10" s="24">
        <v>334</v>
      </c>
      <c r="S10" s="15">
        <f t="shared" ref="S10:S32" si="10">SUM(Q10:R10)</f>
        <v>1589</v>
      </c>
      <c r="T10" s="6">
        <f t="shared" ref="T10:T32" si="11">IFERROR((Q10/S10),0)</f>
        <v>0.78980490874763998</v>
      </c>
      <c r="U10" s="6">
        <f t="shared" ref="U10:U32" si="12">IFERROR((R10/S10),0)</f>
        <v>0.21019509125235997</v>
      </c>
      <c r="V10" s="47">
        <f t="shared" si="2"/>
        <v>639</v>
      </c>
      <c r="W10" s="130">
        <f t="shared" si="3"/>
        <v>0.67263157894736847</v>
      </c>
    </row>
    <row r="11" spans="2:23" ht="14.25" customHeight="1" x14ac:dyDescent="0.35">
      <c r="B11" s="26">
        <v>304</v>
      </c>
      <c r="C11" s="224"/>
      <c r="D11" s="80" t="s">
        <v>3</v>
      </c>
      <c r="E11" s="81">
        <v>373</v>
      </c>
      <c r="F11" s="82">
        <v>99</v>
      </c>
      <c r="G11" s="83">
        <f t="shared" si="4"/>
        <v>472</v>
      </c>
      <c r="H11" s="84">
        <f t="shared" si="5"/>
        <v>0.7902542372881356</v>
      </c>
      <c r="I11" s="84">
        <f t="shared" si="6"/>
        <v>0.2097457627118644</v>
      </c>
      <c r="J11" s="85">
        <f t="shared" si="7"/>
        <v>304</v>
      </c>
      <c r="K11" s="79">
        <f t="shared" si="8"/>
        <v>168</v>
      </c>
      <c r="L11" s="128">
        <f t="shared" si="9"/>
        <v>1.5526315789473684</v>
      </c>
      <c r="M11" s="28"/>
      <c r="N11" s="28">
        <f t="shared" si="1"/>
        <v>7</v>
      </c>
      <c r="O11" s="25"/>
      <c r="P11" s="45" t="str">
        <f t="shared" si="0"/>
        <v>Bocas</v>
      </c>
      <c r="Q11" s="23">
        <v>374</v>
      </c>
      <c r="R11" s="24">
        <v>91</v>
      </c>
      <c r="S11" s="15">
        <f t="shared" si="10"/>
        <v>465</v>
      </c>
      <c r="T11" s="6">
        <f t="shared" si="11"/>
        <v>0.80430107526881722</v>
      </c>
      <c r="U11" s="6">
        <f t="shared" si="12"/>
        <v>0.19569892473118281</v>
      </c>
      <c r="V11" s="47">
        <f t="shared" si="2"/>
        <v>161</v>
      </c>
      <c r="W11" s="130">
        <f t="shared" si="3"/>
        <v>0.52960526315789469</v>
      </c>
    </row>
    <row r="12" spans="2:23" ht="14.25" customHeight="1" x14ac:dyDescent="0.35">
      <c r="B12" s="26">
        <v>472</v>
      </c>
      <c r="C12" s="224"/>
      <c r="D12" s="80" t="s">
        <v>4</v>
      </c>
      <c r="E12" s="81">
        <v>422</v>
      </c>
      <c r="F12" s="82">
        <v>99</v>
      </c>
      <c r="G12" s="83">
        <f t="shared" si="4"/>
        <v>521</v>
      </c>
      <c r="H12" s="84">
        <f t="shared" si="5"/>
        <v>0.8099808061420346</v>
      </c>
      <c r="I12" s="84">
        <f t="shared" si="6"/>
        <v>0.19001919385796545</v>
      </c>
      <c r="J12" s="85">
        <f t="shared" si="7"/>
        <v>472</v>
      </c>
      <c r="K12" s="79">
        <f t="shared" si="8"/>
        <v>49</v>
      </c>
      <c r="L12" s="128">
        <f t="shared" si="9"/>
        <v>1.103813559322034</v>
      </c>
      <c r="M12" s="28"/>
      <c r="N12" s="28">
        <f t="shared" si="1"/>
        <v>8</v>
      </c>
      <c r="O12" s="25"/>
      <c r="P12" s="45" t="str">
        <f t="shared" si="0"/>
        <v>Santiago</v>
      </c>
      <c r="Q12" s="23">
        <v>416</v>
      </c>
      <c r="R12" s="24">
        <v>97</v>
      </c>
      <c r="S12" s="15">
        <f t="shared" si="10"/>
        <v>513</v>
      </c>
      <c r="T12" s="6">
        <f t="shared" si="11"/>
        <v>0.81091617933723192</v>
      </c>
      <c r="U12" s="6">
        <f t="shared" si="12"/>
        <v>0.18908382066276802</v>
      </c>
      <c r="V12" s="47">
        <f t="shared" si="2"/>
        <v>41</v>
      </c>
      <c r="W12" s="130">
        <f t="shared" si="3"/>
        <v>8.6864406779661021E-2</v>
      </c>
    </row>
    <row r="13" spans="2:23" ht="14.25" customHeight="1" x14ac:dyDescent="0.35">
      <c r="B13" s="26">
        <v>75</v>
      </c>
      <c r="C13" s="224"/>
      <c r="D13" s="80" t="s">
        <v>5</v>
      </c>
      <c r="E13" s="23">
        <v>203</v>
      </c>
      <c r="F13" s="24">
        <v>41</v>
      </c>
      <c r="G13" s="83">
        <f t="shared" si="4"/>
        <v>244</v>
      </c>
      <c r="H13" s="84">
        <f t="shared" si="5"/>
        <v>0.83196721311475408</v>
      </c>
      <c r="I13" s="84">
        <f t="shared" si="6"/>
        <v>0.16803278688524589</v>
      </c>
      <c r="J13" s="85">
        <f t="shared" si="7"/>
        <v>75</v>
      </c>
      <c r="K13" s="79">
        <f t="shared" si="8"/>
        <v>169</v>
      </c>
      <c r="L13" s="128">
        <f t="shared" si="9"/>
        <v>3.2533333333333334</v>
      </c>
      <c r="M13" s="28"/>
      <c r="N13" s="28">
        <f t="shared" si="1"/>
        <v>-1</v>
      </c>
      <c r="O13" s="25"/>
      <c r="P13" s="45" t="str">
        <f t="shared" si="0"/>
        <v>Las Tablas</v>
      </c>
      <c r="Q13" s="23">
        <v>203</v>
      </c>
      <c r="R13" s="24">
        <v>42</v>
      </c>
      <c r="S13" s="15">
        <f t="shared" si="10"/>
        <v>245</v>
      </c>
      <c r="T13" s="6">
        <f t="shared" si="11"/>
        <v>0.82857142857142863</v>
      </c>
      <c r="U13" s="6">
        <f t="shared" si="12"/>
        <v>0.17142857142857143</v>
      </c>
      <c r="V13" s="47">
        <f t="shared" si="2"/>
        <v>170</v>
      </c>
      <c r="W13" s="130">
        <f t="shared" si="3"/>
        <v>2.2666666666666666</v>
      </c>
    </row>
    <row r="14" spans="2:23" ht="14.25" customHeight="1" x14ac:dyDescent="0.35">
      <c r="B14" s="26">
        <v>12</v>
      </c>
      <c r="C14" s="224"/>
      <c r="D14" s="80" t="s">
        <v>122</v>
      </c>
      <c r="E14" s="23">
        <v>0</v>
      </c>
      <c r="F14" s="24">
        <v>9</v>
      </c>
      <c r="G14" s="83">
        <f t="shared" si="4"/>
        <v>9</v>
      </c>
      <c r="H14" s="84">
        <f t="shared" si="5"/>
        <v>0</v>
      </c>
      <c r="I14" s="84">
        <f t="shared" si="6"/>
        <v>1</v>
      </c>
      <c r="J14" s="85">
        <f t="shared" si="7"/>
        <v>12</v>
      </c>
      <c r="K14" s="79">
        <f t="shared" si="8"/>
        <v>0</v>
      </c>
      <c r="L14" s="128">
        <f t="shared" si="9"/>
        <v>0.75</v>
      </c>
      <c r="M14" s="28"/>
      <c r="N14" s="28">
        <f t="shared" si="1"/>
        <v>0</v>
      </c>
      <c r="O14" s="25"/>
      <c r="P14" s="45" t="str">
        <f t="shared" si="0"/>
        <v>Punta Coco</v>
      </c>
      <c r="Q14" s="23">
        <v>0</v>
      </c>
      <c r="R14" s="24">
        <v>9</v>
      </c>
      <c r="S14" s="15">
        <f t="shared" si="10"/>
        <v>9</v>
      </c>
      <c r="T14" s="6">
        <f t="shared" si="11"/>
        <v>0</v>
      </c>
      <c r="U14" s="6">
        <f t="shared" si="12"/>
        <v>1</v>
      </c>
      <c r="V14" s="47">
        <f t="shared" si="2"/>
        <v>0</v>
      </c>
      <c r="W14" s="130">
        <f t="shared" si="3"/>
        <v>0</v>
      </c>
    </row>
    <row r="15" spans="2:23" ht="14.25" customHeight="1" x14ac:dyDescent="0.35">
      <c r="B15" s="26">
        <v>80</v>
      </c>
      <c r="C15" s="224"/>
      <c r="D15" s="80" t="s">
        <v>6</v>
      </c>
      <c r="E15" s="81">
        <v>227</v>
      </c>
      <c r="F15" s="82">
        <v>41</v>
      </c>
      <c r="G15" s="83">
        <f t="shared" si="4"/>
        <v>268</v>
      </c>
      <c r="H15" s="84">
        <f t="shared" si="5"/>
        <v>0.84701492537313428</v>
      </c>
      <c r="I15" s="84">
        <f t="shared" si="6"/>
        <v>0.15298507462686567</v>
      </c>
      <c r="J15" s="85">
        <f t="shared" si="7"/>
        <v>80</v>
      </c>
      <c r="K15" s="79">
        <f t="shared" si="8"/>
        <v>188</v>
      </c>
      <c r="L15" s="128">
        <f t="shared" si="9"/>
        <v>3.35</v>
      </c>
      <c r="M15" s="28"/>
      <c r="N15" s="28">
        <f t="shared" si="1"/>
        <v>5</v>
      </c>
      <c r="O15" s="25"/>
      <c r="P15" s="45" t="str">
        <f t="shared" si="0"/>
        <v>Chitré</v>
      </c>
      <c r="Q15" s="23">
        <v>223</v>
      </c>
      <c r="R15" s="24">
        <v>40</v>
      </c>
      <c r="S15" s="15">
        <f t="shared" si="10"/>
        <v>263</v>
      </c>
      <c r="T15" s="6">
        <f t="shared" si="11"/>
        <v>0.84790874524714832</v>
      </c>
      <c r="U15" s="6">
        <f t="shared" si="12"/>
        <v>0.15209125475285171</v>
      </c>
      <c r="V15" s="47">
        <f t="shared" si="2"/>
        <v>183</v>
      </c>
      <c r="W15" s="130">
        <f t="shared" si="3"/>
        <v>2.2875000000000001</v>
      </c>
    </row>
    <row r="16" spans="2:23" ht="14.25" customHeight="1" x14ac:dyDescent="0.35">
      <c r="B16" s="26">
        <v>40</v>
      </c>
      <c r="C16" s="224"/>
      <c r="D16" s="80" t="s">
        <v>7</v>
      </c>
      <c r="E16" s="81">
        <v>115</v>
      </c>
      <c r="F16" s="82">
        <v>40</v>
      </c>
      <c r="G16" s="83">
        <f t="shared" si="4"/>
        <v>155</v>
      </c>
      <c r="H16" s="84">
        <f t="shared" si="5"/>
        <v>0.74193548387096775</v>
      </c>
      <c r="I16" s="84">
        <f t="shared" si="6"/>
        <v>0.25806451612903225</v>
      </c>
      <c r="J16" s="85">
        <f t="shared" si="7"/>
        <v>40</v>
      </c>
      <c r="K16" s="79">
        <f t="shared" si="8"/>
        <v>115</v>
      </c>
      <c r="L16" s="128">
        <f t="shared" si="9"/>
        <v>3.875</v>
      </c>
      <c r="M16" s="28"/>
      <c r="N16" s="28">
        <f t="shared" si="1"/>
        <v>2</v>
      </c>
      <c r="O16" s="25"/>
      <c r="P16" s="45" t="str">
        <f t="shared" si="0"/>
        <v>Aguadulce</v>
      </c>
      <c r="Q16" s="23">
        <v>114</v>
      </c>
      <c r="R16" s="24">
        <v>39</v>
      </c>
      <c r="S16" s="15">
        <f t="shared" si="10"/>
        <v>153</v>
      </c>
      <c r="T16" s="6">
        <f t="shared" si="11"/>
        <v>0.74509803921568629</v>
      </c>
      <c r="U16" s="6">
        <f t="shared" si="12"/>
        <v>0.25490196078431371</v>
      </c>
      <c r="V16" s="47">
        <f t="shared" si="2"/>
        <v>113</v>
      </c>
      <c r="W16" s="130">
        <f t="shared" si="3"/>
        <v>2.8250000000000002</v>
      </c>
    </row>
    <row r="17" spans="2:23" ht="14.25" customHeight="1" x14ac:dyDescent="0.35">
      <c r="B17" s="26">
        <v>70</v>
      </c>
      <c r="C17" s="224"/>
      <c r="D17" s="80" t="s">
        <v>8</v>
      </c>
      <c r="E17" s="86">
        <f>SUM(E18:E19)</f>
        <v>64</v>
      </c>
      <c r="F17" s="87">
        <f>SUM(F18:F19)</f>
        <v>11</v>
      </c>
      <c r="G17" s="83">
        <f t="shared" si="4"/>
        <v>75</v>
      </c>
      <c r="H17" s="84">
        <f t="shared" si="5"/>
        <v>0.85333333333333339</v>
      </c>
      <c r="I17" s="84">
        <f t="shared" si="6"/>
        <v>0.14666666666666667</v>
      </c>
      <c r="J17" s="85">
        <f t="shared" si="7"/>
        <v>70</v>
      </c>
      <c r="K17" s="79">
        <f t="shared" si="8"/>
        <v>5</v>
      </c>
      <c r="L17" s="128">
        <f t="shared" si="9"/>
        <v>1.0714285714285714</v>
      </c>
      <c r="M17" s="28"/>
      <c r="N17" s="28">
        <f t="shared" si="1"/>
        <v>-4</v>
      </c>
      <c r="O17" s="25"/>
      <c r="P17" s="45" t="str">
        <f t="shared" si="0"/>
        <v>Llano Marín</v>
      </c>
      <c r="Q17" s="23">
        <v>64</v>
      </c>
      <c r="R17" s="24">
        <v>15</v>
      </c>
      <c r="S17" s="15">
        <f t="shared" si="10"/>
        <v>79</v>
      </c>
      <c r="T17" s="6">
        <f t="shared" si="11"/>
        <v>0.810126582278481</v>
      </c>
      <c r="U17" s="6">
        <f t="shared" si="12"/>
        <v>0.189873417721519</v>
      </c>
      <c r="V17" s="47">
        <f t="shared" si="2"/>
        <v>9</v>
      </c>
      <c r="W17" s="130">
        <f t="shared" si="3"/>
        <v>0.12857142857142856</v>
      </c>
    </row>
    <row r="18" spans="2:23" s="49" customFormat="1" ht="11.25" customHeight="1" x14ac:dyDescent="0.3">
      <c r="B18" s="50"/>
      <c r="C18" s="224"/>
      <c r="D18" s="58" t="s">
        <v>77</v>
      </c>
      <c r="E18" s="59">
        <v>13</v>
      </c>
      <c r="F18" s="60">
        <v>0</v>
      </c>
      <c r="G18" s="232"/>
      <c r="H18" s="233"/>
      <c r="I18" s="233"/>
      <c r="J18" s="233"/>
      <c r="K18" s="233"/>
      <c r="L18" s="234"/>
      <c r="M18" s="52"/>
      <c r="N18" s="52"/>
      <c r="O18" s="53"/>
      <c r="P18" s="51" t="str">
        <f t="shared" si="0"/>
        <v>Ll. Marín H</v>
      </c>
      <c r="Q18" s="54">
        <v>14</v>
      </c>
      <c r="R18" s="55">
        <v>0</v>
      </c>
      <c r="S18" s="239"/>
      <c r="T18" s="240"/>
      <c r="U18" s="240"/>
      <c r="V18" s="240"/>
      <c r="W18" s="241"/>
    </row>
    <row r="19" spans="2:23" s="49" customFormat="1" ht="11.25" customHeight="1" x14ac:dyDescent="0.3">
      <c r="B19" s="50"/>
      <c r="C19" s="224"/>
      <c r="D19" s="58" t="s">
        <v>76</v>
      </c>
      <c r="E19" s="59">
        <v>51</v>
      </c>
      <c r="F19" s="60">
        <v>11</v>
      </c>
      <c r="G19" s="235"/>
      <c r="H19" s="236"/>
      <c r="I19" s="236"/>
      <c r="J19" s="236"/>
      <c r="K19" s="236"/>
      <c r="L19" s="237"/>
      <c r="M19" s="52"/>
      <c r="N19" s="52"/>
      <c r="O19" s="53"/>
      <c r="P19" s="51" t="str">
        <f t="shared" si="0"/>
        <v>Ll. Marín M</v>
      </c>
      <c r="Q19" s="54">
        <v>50</v>
      </c>
      <c r="R19" s="55">
        <v>15</v>
      </c>
      <c r="S19" s="242"/>
      <c r="T19" s="243"/>
      <c r="U19" s="243"/>
      <c r="V19" s="243"/>
      <c r="W19" s="244"/>
    </row>
    <row r="20" spans="2:23" ht="14.25" customHeight="1" x14ac:dyDescent="0.35">
      <c r="B20" s="26">
        <v>100</v>
      </c>
      <c r="C20" s="224"/>
      <c r="D20" s="80" t="s">
        <v>9</v>
      </c>
      <c r="E20" s="81">
        <v>396</v>
      </c>
      <c r="F20" s="82">
        <v>127</v>
      </c>
      <c r="G20" s="83">
        <f t="shared" si="4"/>
        <v>523</v>
      </c>
      <c r="H20" s="84">
        <f t="shared" si="5"/>
        <v>0.75717017208413007</v>
      </c>
      <c r="I20" s="84">
        <f t="shared" si="6"/>
        <v>0.24282982791586999</v>
      </c>
      <c r="J20" s="85">
        <f>B20</f>
        <v>100</v>
      </c>
      <c r="K20" s="79">
        <f t="shared" si="8"/>
        <v>423</v>
      </c>
      <c r="L20" s="128">
        <f t="shared" ref="L20:L27" si="13">G20/B20</f>
        <v>5.23</v>
      </c>
      <c r="M20" s="28"/>
      <c r="N20" s="28">
        <f t="shared" ref="N20:N31" si="14">G20-S20</f>
        <v>-2</v>
      </c>
      <c r="O20" s="25"/>
      <c r="P20" s="45" t="str">
        <f t="shared" si="0"/>
        <v>Penonomé</v>
      </c>
      <c r="Q20" s="23">
        <v>392</v>
      </c>
      <c r="R20" s="24">
        <v>133</v>
      </c>
      <c r="S20" s="15">
        <f t="shared" si="10"/>
        <v>525</v>
      </c>
      <c r="T20" s="6">
        <f t="shared" si="11"/>
        <v>0.7466666666666667</v>
      </c>
      <c r="U20" s="6">
        <f t="shared" si="12"/>
        <v>0.25333333333333335</v>
      </c>
      <c r="V20" s="47">
        <f t="shared" ref="V20:V27" si="15">IF((S20-B20)&gt;0,S20-B20,0)</f>
        <v>425</v>
      </c>
      <c r="W20" s="130">
        <f t="shared" ref="W20:W27" si="16">V20/B20</f>
        <v>4.25</v>
      </c>
    </row>
    <row r="21" spans="2:23" ht="14.25" customHeight="1" x14ac:dyDescent="0.35">
      <c r="B21" s="26">
        <v>309</v>
      </c>
      <c r="C21" s="224"/>
      <c r="D21" s="80" t="s">
        <v>11</v>
      </c>
      <c r="E21" s="81">
        <v>298</v>
      </c>
      <c r="F21" s="82">
        <v>22</v>
      </c>
      <c r="G21" s="83">
        <f t="shared" si="4"/>
        <v>320</v>
      </c>
      <c r="H21" s="84">
        <f t="shared" si="5"/>
        <v>0.93125000000000002</v>
      </c>
      <c r="I21" s="84">
        <f t="shared" si="6"/>
        <v>6.8750000000000006E-2</v>
      </c>
      <c r="J21" s="85">
        <f t="shared" ref="J21:J27" si="17">B21</f>
        <v>309</v>
      </c>
      <c r="K21" s="79">
        <f t="shared" si="8"/>
        <v>11</v>
      </c>
      <c r="L21" s="128">
        <f t="shared" si="13"/>
        <v>1.035598705501618</v>
      </c>
      <c r="M21" s="28"/>
      <c r="N21" s="28">
        <f t="shared" si="14"/>
        <v>6</v>
      </c>
      <c r="O21" s="25"/>
      <c r="P21" s="63" t="str">
        <f t="shared" si="0"/>
        <v>El Renacer</v>
      </c>
      <c r="Q21" s="23">
        <v>292</v>
      </c>
      <c r="R21" s="24">
        <v>22</v>
      </c>
      <c r="S21" s="15">
        <f t="shared" si="10"/>
        <v>314</v>
      </c>
      <c r="T21" s="6">
        <f t="shared" si="11"/>
        <v>0.92993630573248409</v>
      </c>
      <c r="U21" s="6">
        <f t="shared" si="12"/>
        <v>7.0063694267515922E-2</v>
      </c>
      <c r="V21" s="47">
        <f t="shared" si="15"/>
        <v>5</v>
      </c>
      <c r="W21" s="130">
        <f t="shared" si="16"/>
        <v>1.6181229773462782E-2</v>
      </c>
    </row>
    <row r="22" spans="2:23" ht="14.25" customHeight="1" x14ac:dyDescent="0.35">
      <c r="B22" s="26">
        <v>498</v>
      </c>
      <c r="C22" s="224"/>
      <c r="D22" s="80" t="s">
        <v>84</v>
      </c>
      <c r="E22" s="81">
        <v>294</v>
      </c>
      <c r="F22" s="82">
        <v>151</v>
      </c>
      <c r="G22" s="83">
        <f t="shared" si="4"/>
        <v>445</v>
      </c>
      <c r="H22" s="84">
        <f t="shared" si="5"/>
        <v>0.66067415730337076</v>
      </c>
      <c r="I22" s="84">
        <f t="shared" si="6"/>
        <v>0.33932584269662919</v>
      </c>
      <c r="J22" s="85">
        <f t="shared" si="17"/>
        <v>498</v>
      </c>
      <c r="K22" s="79">
        <f t="shared" si="8"/>
        <v>0</v>
      </c>
      <c r="L22" s="128">
        <f t="shared" si="13"/>
        <v>0.89357429718875503</v>
      </c>
      <c r="M22" s="28"/>
      <c r="N22" s="28">
        <f t="shared" si="14"/>
        <v>-8</v>
      </c>
      <c r="O22" s="25"/>
      <c r="P22" s="63" t="str">
        <f t="shared" si="0"/>
        <v>Tinajita</v>
      </c>
      <c r="Q22" s="23">
        <v>299</v>
      </c>
      <c r="R22" s="24">
        <v>154</v>
      </c>
      <c r="S22" s="15">
        <f t="shared" si="10"/>
        <v>453</v>
      </c>
      <c r="T22" s="6">
        <f t="shared" si="11"/>
        <v>0.66004415011037532</v>
      </c>
      <c r="U22" s="6">
        <f t="shared" si="12"/>
        <v>0.33995584988962474</v>
      </c>
      <c r="V22" s="47">
        <f t="shared" si="15"/>
        <v>0</v>
      </c>
      <c r="W22" s="130">
        <f t="shared" si="16"/>
        <v>0</v>
      </c>
    </row>
    <row r="23" spans="2:23" ht="14.25" customHeight="1" x14ac:dyDescent="0.35">
      <c r="B23" s="26">
        <v>433</v>
      </c>
      <c r="C23" s="224"/>
      <c r="D23" s="80" t="s">
        <v>12</v>
      </c>
      <c r="E23" s="81">
        <v>435</v>
      </c>
      <c r="F23" s="82">
        <v>214</v>
      </c>
      <c r="G23" s="83">
        <f t="shared" si="4"/>
        <v>649</v>
      </c>
      <c r="H23" s="84">
        <f t="shared" si="5"/>
        <v>0.67026194144838214</v>
      </c>
      <c r="I23" s="84">
        <f t="shared" si="6"/>
        <v>0.32973805855161786</v>
      </c>
      <c r="J23" s="85">
        <f t="shared" si="17"/>
        <v>433</v>
      </c>
      <c r="K23" s="79">
        <f t="shared" si="8"/>
        <v>216</v>
      </c>
      <c r="L23" s="128">
        <f t="shared" si="13"/>
        <v>1.4988452655889146</v>
      </c>
      <c r="M23" s="28"/>
      <c r="N23" s="28">
        <f t="shared" si="14"/>
        <v>-2</v>
      </c>
      <c r="O23" s="25"/>
      <c r="P23" s="63" t="str">
        <f t="shared" si="0"/>
        <v>Cefere</v>
      </c>
      <c r="Q23" s="23">
        <v>431</v>
      </c>
      <c r="R23" s="24">
        <v>220</v>
      </c>
      <c r="S23" s="15">
        <f t="shared" si="10"/>
        <v>651</v>
      </c>
      <c r="T23" s="6">
        <f t="shared" si="11"/>
        <v>0.66205837173579107</v>
      </c>
      <c r="U23" s="6">
        <f t="shared" si="12"/>
        <v>0.33794162826420893</v>
      </c>
      <c r="V23" s="47">
        <f t="shared" si="15"/>
        <v>218</v>
      </c>
      <c r="W23" s="130">
        <f t="shared" si="16"/>
        <v>0.50346420323325636</v>
      </c>
    </row>
    <row r="24" spans="2:23" ht="14.25" customHeight="1" x14ac:dyDescent="0.35">
      <c r="B24" s="26">
        <v>5504</v>
      </c>
      <c r="C24" s="224"/>
      <c r="D24" s="80" t="s">
        <v>13</v>
      </c>
      <c r="E24" s="81">
        <v>2625</v>
      </c>
      <c r="F24" s="82">
        <v>1655</v>
      </c>
      <c r="G24" s="83">
        <f t="shared" si="4"/>
        <v>4280</v>
      </c>
      <c r="H24" s="84">
        <f t="shared" si="5"/>
        <v>0.61331775700934577</v>
      </c>
      <c r="I24" s="84">
        <f t="shared" si="6"/>
        <v>0.38668224299065418</v>
      </c>
      <c r="J24" s="85">
        <f t="shared" si="17"/>
        <v>5504</v>
      </c>
      <c r="K24" s="79">
        <f t="shared" si="8"/>
        <v>0</v>
      </c>
      <c r="L24" s="128">
        <f t="shared" si="13"/>
        <v>0.77761627906976749</v>
      </c>
      <c r="M24" s="28"/>
      <c r="N24" s="28">
        <f t="shared" si="14"/>
        <v>32</v>
      </c>
      <c r="O24" s="25"/>
      <c r="P24" s="63" t="str">
        <f t="shared" si="0"/>
        <v>Nueva Joya</v>
      </c>
      <c r="Q24" s="23">
        <v>2614</v>
      </c>
      <c r="R24" s="24">
        <v>1634</v>
      </c>
      <c r="S24" s="15">
        <f t="shared" si="10"/>
        <v>4248</v>
      </c>
      <c r="T24" s="6">
        <f t="shared" si="11"/>
        <v>0.61534839924670437</v>
      </c>
      <c r="U24" s="6">
        <f t="shared" si="12"/>
        <v>0.38465160075329569</v>
      </c>
      <c r="V24" s="47">
        <f t="shared" si="15"/>
        <v>0</v>
      </c>
      <c r="W24" s="130">
        <f t="shared" si="16"/>
        <v>0</v>
      </c>
    </row>
    <row r="25" spans="2:23" ht="14.25" customHeight="1" x14ac:dyDescent="0.35">
      <c r="B25" s="26">
        <v>1568</v>
      </c>
      <c r="C25" s="224"/>
      <c r="D25" s="80" t="s">
        <v>14</v>
      </c>
      <c r="E25" s="81">
        <v>1664</v>
      </c>
      <c r="F25" s="82">
        <v>1186</v>
      </c>
      <c r="G25" s="83">
        <f t="shared" si="4"/>
        <v>2850</v>
      </c>
      <c r="H25" s="84">
        <f t="shared" si="5"/>
        <v>0.58385964912280697</v>
      </c>
      <c r="I25" s="84">
        <f t="shared" si="6"/>
        <v>0.41614035087719298</v>
      </c>
      <c r="J25" s="85">
        <f t="shared" si="17"/>
        <v>1568</v>
      </c>
      <c r="K25" s="79">
        <f t="shared" si="8"/>
        <v>1282</v>
      </c>
      <c r="L25" s="128">
        <f t="shared" si="13"/>
        <v>1.8176020408163265</v>
      </c>
      <c r="M25" s="28"/>
      <c r="N25" s="28">
        <f t="shared" si="14"/>
        <v>10</v>
      </c>
      <c r="O25" s="25"/>
      <c r="P25" s="63" t="str">
        <f t="shared" si="0"/>
        <v>Joya</v>
      </c>
      <c r="Q25" s="23">
        <v>1656</v>
      </c>
      <c r="R25" s="24">
        <v>1184</v>
      </c>
      <c r="S25" s="15">
        <f t="shared" si="10"/>
        <v>2840</v>
      </c>
      <c r="T25" s="6">
        <f t="shared" si="11"/>
        <v>0.58309859154929577</v>
      </c>
      <c r="U25" s="6">
        <f t="shared" si="12"/>
        <v>0.41690140845070423</v>
      </c>
      <c r="V25" s="47">
        <f t="shared" si="15"/>
        <v>1272</v>
      </c>
      <c r="W25" s="130">
        <f t="shared" si="16"/>
        <v>0.81122448979591832</v>
      </c>
    </row>
    <row r="26" spans="2:23" ht="14.25" customHeight="1" x14ac:dyDescent="0.35">
      <c r="B26" s="26">
        <v>2837</v>
      </c>
      <c r="C26" s="224"/>
      <c r="D26" s="80" t="s">
        <v>15</v>
      </c>
      <c r="E26" s="81">
        <v>1582</v>
      </c>
      <c r="F26" s="82">
        <v>2097</v>
      </c>
      <c r="G26" s="83">
        <f t="shared" si="4"/>
        <v>3679</v>
      </c>
      <c r="H26" s="84">
        <f t="shared" si="5"/>
        <v>0.43000815438977985</v>
      </c>
      <c r="I26" s="84">
        <f t="shared" si="6"/>
        <v>0.5699918456102202</v>
      </c>
      <c r="J26" s="85">
        <f t="shared" si="17"/>
        <v>2837</v>
      </c>
      <c r="K26" s="79">
        <f t="shared" si="8"/>
        <v>842</v>
      </c>
      <c r="L26" s="128">
        <f t="shared" si="13"/>
        <v>1.2967923863235813</v>
      </c>
      <c r="M26" s="28"/>
      <c r="N26" s="28">
        <f t="shared" si="14"/>
        <v>22</v>
      </c>
      <c r="O26" s="25"/>
      <c r="P26" s="63" t="str">
        <f t="shared" si="0"/>
        <v>Joyita</v>
      </c>
      <c r="Q26" s="23">
        <v>1572</v>
      </c>
      <c r="R26" s="24">
        <v>2085</v>
      </c>
      <c r="S26" s="15">
        <f t="shared" si="10"/>
        <v>3657</v>
      </c>
      <c r="T26" s="6">
        <f t="shared" si="11"/>
        <v>0.42986054142739949</v>
      </c>
      <c r="U26" s="6">
        <f t="shared" si="12"/>
        <v>0.57013945857260051</v>
      </c>
      <c r="V26" s="47">
        <f t="shared" si="15"/>
        <v>820</v>
      </c>
      <c r="W26" s="130">
        <f t="shared" si="16"/>
        <v>0.28903771589707439</v>
      </c>
    </row>
    <row r="27" spans="2:23" ht="14.25" customHeight="1" x14ac:dyDescent="0.35">
      <c r="B27" s="26">
        <v>1546</v>
      </c>
      <c r="C27" s="224"/>
      <c r="D27" s="80" t="s">
        <v>16</v>
      </c>
      <c r="E27" s="86">
        <f>SUM(E28:E29)</f>
        <v>526</v>
      </c>
      <c r="F27" s="87">
        <f>SUM(F28:F29)</f>
        <v>1067</v>
      </c>
      <c r="G27" s="83">
        <f t="shared" si="4"/>
        <v>1593</v>
      </c>
      <c r="H27" s="84">
        <f t="shared" si="5"/>
        <v>0.33019460138104206</v>
      </c>
      <c r="I27" s="84">
        <f t="shared" si="6"/>
        <v>0.66980539861895794</v>
      </c>
      <c r="J27" s="85">
        <f t="shared" si="17"/>
        <v>1546</v>
      </c>
      <c r="K27" s="79">
        <f t="shared" si="8"/>
        <v>47</v>
      </c>
      <c r="L27" s="128">
        <f t="shared" si="13"/>
        <v>1.0304010349288486</v>
      </c>
      <c r="M27" s="28"/>
      <c r="N27" s="28">
        <f t="shared" si="14"/>
        <v>23</v>
      </c>
      <c r="O27" s="25"/>
      <c r="P27" s="63" t="str">
        <f t="shared" si="0"/>
        <v>Colón</v>
      </c>
      <c r="Q27" s="23">
        <v>518</v>
      </c>
      <c r="R27" s="24">
        <v>1052</v>
      </c>
      <c r="S27" s="15">
        <f t="shared" si="10"/>
        <v>1570</v>
      </c>
      <c r="T27" s="6">
        <f t="shared" si="11"/>
        <v>0.32993630573248406</v>
      </c>
      <c r="U27" s="6">
        <f t="shared" si="12"/>
        <v>0.67006369426751589</v>
      </c>
      <c r="V27" s="47">
        <f t="shared" si="15"/>
        <v>24</v>
      </c>
      <c r="W27" s="130">
        <f t="shared" si="16"/>
        <v>1.5523932729624839E-2</v>
      </c>
    </row>
    <row r="28" spans="2:23" s="49" customFormat="1" ht="11.25" customHeight="1" x14ac:dyDescent="0.3">
      <c r="B28" s="50"/>
      <c r="C28" s="224"/>
      <c r="D28" s="58" t="s">
        <v>47</v>
      </c>
      <c r="E28" s="54">
        <v>500</v>
      </c>
      <c r="F28" s="55">
        <v>1014</v>
      </c>
      <c r="G28" s="232"/>
      <c r="H28" s="233"/>
      <c r="I28" s="233"/>
      <c r="J28" s="233"/>
      <c r="K28" s="233"/>
      <c r="L28" s="234"/>
      <c r="M28" s="52"/>
      <c r="N28" s="28"/>
      <c r="O28" s="53"/>
      <c r="P28" s="51" t="str">
        <f t="shared" si="0"/>
        <v>Colón H</v>
      </c>
      <c r="Q28" s="54">
        <v>492</v>
      </c>
      <c r="R28" s="55">
        <v>999</v>
      </c>
      <c r="S28" s="239"/>
      <c r="T28" s="240"/>
      <c r="U28" s="240"/>
      <c r="V28" s="240"/>
      <c r="W28" s="241"/>
    </row>
    <row r="29" spans="2:23" s="49" customFormat="1" ht="11.25" customHeight="1" x14ac:dyDescent="0.3">
      <c r="B29" s="50"/>
      <c r="C29" s="224"/>
      <c r="D29" s="58" t="s">
        <v>48</v>
      </c>
      <c r="E29" s="54">
        <v>26</v>
      </c>
      <c r="F29" s="55">
        <v>53</v>
      </c>
      <c r="G29" s="235"/>
      <c r="H29" s="236"/>
      <c r="I29" s="236"/>
      <c r="J29" s="236"/>
      <c r="K29" s="236"/>
      <c r="L29" s="237"/>
      <c r="M29" s="52"/>
      <c r="N29" s="28"/>
      <c r="O29" s="53"/>
      <c r="P29" s="51" t="str">
        <f t="shared" si="0"/>
        <v>Colón M</v>
      </c>
      <c r="Q29" s="54">
        <v>26</v>
      </c>
      <c r="R29" s="55">
        <v>53</v>
      </c>
      <c r="S29" s="242"/>
      <c r="T29" s="243"/>
      <c r="U29" s="243"/>
      <c r="V29" s="243"/>
      <c r="W29" s="244"/>
    </row>
    <row r="30" spans="2:23" s="49" customFormat="1" ht="11.25" customHeight="1" x14ac:dyDescent="0.35">
      <c r="B30" s="26">
        <v>30</v>
      </c>
      <c r="C30" s="224"/>
      <c r="D30" s="80" t="s">
        <v>10</v>
      </c>
      <c r="E30" s="81">
        <v>0</v>
      </c>
      <c r="F30" s="82">
        <v>20</v>
      </c>
      <c r="G30" s="83">
        <f t="shared" ref="G30:G31" si="18">SUM(E30:F30)</f>
        <v>20</v>
      </c>
      <c r="H30" s="84">
        <f t="shared" ref="H30:H31" si="19">IFERROR((E30/G30),0)</f>
        <v>0</v>
      </c>
      <c r="I30" s="84">
        <f t="shared" ref="I30:I31" si="20">IFERROR((F30/G30),0)</f>
        <v>1</v>
      </c>
      <c r="J30" s="85">
        <f t="shared" ref="J30:J31" si="21">B30</f>
        <v>30</v>
      </c>
      <c r="K30" s="79">
        <f t="shared" ref="K30:K31" si="22">IF((G30-B30)&gt;0,G30-B30,0)</f>
        <v>0</v>
      </c>
      <c r="L30" s="128">
        <f t="shared" ref="L30:L31" si="23">G30/B30</f>
        <v>0.66666666666666663</v>
      </c>
      <c r="M30" s="52"/>
      <c r="N30" s="28">
        <f t="shared" si="14"/>
        <v>4</v>
      </c>
      <c r="O30" s="53"/>
      <c r="P30" s="63" t="str">
        <f t="shared" si="0"/>
        <v>Chorrera</v>
      </c>
      <c r="Q30" s="23">
        <v>0</v>
      </c>
      <c r="R30" s="24">
        <v>16</v>
      </c>
      <c r="S30" s="15">
        <f t="shared" ref="S30:S31" si="24">SUM(Q30:R30)</f>
        <v>16</v>
      </c>
      <c r="T30" s="6">
        <f t="shared" ref="T30:T31" si="25">IFERROR((Q30/S30),0)</f>
        <v>0</v>
      </c>
      <c r="U30" s="6">
        <f t="shared" ref="U30:U31" si="26">IFERROR((R30/S30),0)</f>
        <v>1</v>
      </c>
      <c r="V30" s="47">
        <f t="shared" ref="V30:V31" si="27">IF((S30-B30)&gt;0,S30-B30,0)</f>
        <v>0</v>
      </c>
      <c r="W30" s="130">
        <f t="shared" ref="W30:W31" si="28">V30/B30</f>
        <v>0</v>
      </c>
    </row>
    <row r="31" spans="2:23" s="49" customFormat="1" ht="11.25" customHeight="1" x14ac:dyDescent="0.35">
      <c r="B31" s="26">
        <v>18</v>
      </c>
      <c r="C31" s="224"/>
      <c r="D31" s="80" t="s">
        <v>148</v>
      </c>
      <c r="E31" s="86">
        <v>0</v>
      </c>
      <c r="F31" s="87">
        <v>0</v>
      </c>
      <c r="G31" s="83">
        <f t="shared" si="18"/>
        <v>0</v>
      </c>
      <c r="H31" s="84">
        <f t="shared" si="19"/>
        <v>0</v>
      </c>
      <c r="I31" s="84">
        <f t="shared" si="20"/>
        <v>0</v>
      </c>
      <c r="J31" s="85">
        <f t="shared" si="21"/>
        <v>18</v>
      </c>
      <c r="K31" s="79">
        <f t="shared" si="22"/>
        <v>0</v>
      </c>
      <c r="L31" s="128">
        <f t="shared" si="23"/>
        <v>0</v>
      </c>
      <c r="M31" s="52"/>
      <c r="N31" s="28">
        <f t="shared" si="14"/>
        <v>-1</v>
      </c>
      <c r="O31" s="53"/>
      <c r="P31" s="63" t="str">
        <f t="shared" si="0"/>
        <v>Darién</v>
      </c>
      <c r="Q31" s="23">
        <v>0</v>
      </c>
      <c r="R31" s="24">
        <v>1</v>
      </c>
      <c r="S31" s="15">
        <f t="shared" si="24"/>
        <v>1</v>
      </c>
      <c r="T31" s="6">
        <f t="shared" si="25"/>
        <v>0</v>
      </c>
      <c r="U31" s="6">
        <f t="shared" si="26"/>
        <v>1</v>
      </c>
      <c r="V31" s="47">
        <f t="shared" si="27"/>
        <v>0</v>
      </c>
      <c r="W31" s="130">
        <f t="shared" si="28"/>
        <v>0</v>
      </c>
    </row>
    <row r="32" spans="2:23" ht="14.25" customHeight="1" thickBot="1" x14ac:dyDescent="0.4">
      <c r="B32" s="26">
        <f>SUM(B9:B31)</f>
        <v>14946</v>
      </c>
      <c r="C32" s="224"/>
      <c r="D32" s="88" t="s">
        <v>2</v>
      </c>
      <c r="E32" s="89">
        <f>SUM(E9:E29)-E18-E19-E28-E29+E30+E31</f>
        <v>10617</v>
      </c>
      <c r="F32" s="90">
        <f>SUM(F9:F29)-F18-F19-F28-F29+F30+F31</f>
        <v>7287</v>
      </c>
      <c r="G32" s="91">
        <f t="shared" si="4"/>
        <v>17904</v>
      </c>
      <c r="H32" s="92">
        <f t="shared" si="5"/>
        <v>0.59299597855227881</v>
      </c>
      <c r="I32" s="92">
        <f t="shared" si="6"/>
        <v>0.40700402144772119</v>
      </c>
      <c r="J32" s="67">
        <f>B32</f>
        <v>14946</v>
      </c>
      <c r="K32" s="67">
        <f t="shared" si="8"/>
        <v>2958</v>
      </c>
      <c r="L32" s="129">
        <f>G32/B32</f>
        <v>1.1979124849458049</v>
      </c>
      <c r="M32" s="28"/>
      <c r="N32" s="28">
        <f>G32-S32</f>
        <v>116</v>
      </c>
      <c r="O32" s="25"/>
      <c r="P32" s="46" t="str">
        <f t="shared" si="0"/>
        <v>Total</v>
      </c>
      <c r="Q32" s="38">
        <v>10549</v>
      </c>
      <c r="R32" s="39">
        <v>7239</v>
      </c>
      <c r="S32" s="30">
        <f t="shared" si="10"/>
        <v>17788</v>
      </c>
      <c r="T32" s="5">
        <f t="shared" si="11"/>
        <v>0.59304025185518328</v>
      </c>
      <c r="U32" s="5">
        <f t="shared" si="12"/>
        <v>0.40695974814481672</v>
      </c>
      <c r="V32" s="48">
        <f>IF((S32-B32)&gt;0,S32-B32,0)</f>
        <v>2842</v>
      </c>
      <c r="W32" s="131">
        <f>V32/B32</f>
        <v>0.19015121102636157</v>
      </c>
    </row>
    <row r="33" spans="1:24" ht="6.75" customHeight="1" outlineLevel="1" thickBot="1" x14ac:dyDescent="0.4">
      <c r="C33" s="68"/>
      <c r="D33" s="93"/>
      <c r="E33" s="94"/>
      <c r="F33" s="94"/>
      <c r="G33" s="94"/>
      <c r="H33" s="68"/>
      <c r="I33" s="68"/>
      <c r="J33" s="68"/>
      <c r="K33" s="68"/>
      <c r="L33" s="68"/>
      <c r="O33" s="56"/>
      <c r="P33" s="61"/>
      <c r="Q33" s="40"/>
      <c r="R33" s="40"/>
      <c r="S33" s="16"/>
    </row>
    <row r="34" spans="1:24" ht="14.25" customHeight="1" x14ac:dyDescent="0.35">
      <c r="C34" s="225" t="s">
        <v>44</v>
      </c>
      <c r="D34" s="80" t="s">
        <v>45</v>
      </c>
      <c r="E34" s="95">
        <f>E10+E11+E12+E13+E14+E15+E16+E20+E21+E22+E24+E25+E26+E18+E28+E30+E31</f>
        <v>9978</v>
      </c>
      <c r="F34" s="96">
        <f>F10+F11+F12+F13+F14+F15+F16+F20+F21+F22+F24+F25+F26+F18+F28+F30+F31</f>
        <v>6937</v>
      </c>
      <c r="G34" s="83">
        <f t="shared" si="4"/>
        <v>16915</v>
      </c>
      <c r="H34" s="84">
        <f>IFERROR((E34/G34),0)</f>
        <v>0.58989062961868166</v>
      </c>
      <c r="I34" s="84">
        <f>IFERROR((F34/G34),0)</f>
        <v>0.41010937038131834</v>
      </c>
      <c r="J34" s="97"/>
      <c r="K34" s="226" t="s">
        <v>190</v>
      </c>
      <c r="L34" s="227"/>
      <c r="O34" s="25"/>
      <c r="P34" s="45" t="str">
        <f>+D34</f>
        <v>Hombres</v>
      </c>
      <c r="Q34" s="21">
        <v>9916</v>
      </c>
      <c r="R34" s="22">
        <v>6880</v>
      </c>
      <c r="S34" s="15">
        <f>SUM(Q34:R34)</f>
        <v>16796</v>
      </c>
      <c r="T34" s="7">
        <f>IFERROR((Q34/S34),0)</f>
        <v>0.59037866158609198</v>
      </c>
      <c r="U34" s="7">
        <f>IFERROR((R34/S34),0)</f>
        <v>0.40962133841390808</v>
      </c>
      <c r="V34" s="41"/>
      <c r="W34" s="41"/>
    </row>
    <row r="35" spans="1:24" ht="14.25" customHeight="1" x14ac:dyDescent="0.35">
      <c r="C35" s="225"/>
      <c r="D35" s="80" t="s">
        <v>46</v>
      </c>
      <c r="E35" s="98">
        <f>E9+E23+E19+E29</f>
        <v>639</v>
      </c>
      <c r="F35" s="99">
        <f>F9+F23+F19+F29</f>
        <v>350</v>
      </c>
      <c r="G35" s="83">
        <f t="shared" si="4"/>
        <v>989</v>
      </c>
      <c r="H35" s="84">
        <f>IFERROR((E35/G35),0)</f>
        <v>0.64610717896865522</v>
      </c>
      <c r="I35" s="84">
        <f>IFERROR((F35/G35),0)</f>
        <v>0.35389282103134478</v>
      </c>
      <c r="J35" s="97"/>
      <c r="K35" s="228"/>
      <c r="L35" s="229"/>
      <c r="O35" s="25"/>
      <c r="P35" s="45" t="str">
        <f>+D35</f>
        <v>Mujeres</v>
      </c>
      <c r="Q35" s="23">
        <v>633</v>
      </c>
      <c r="R35" s="24">
        <v>359</v>
      </c>
      <c r="S35" s="15">
        <f>SUM(Q35:R35)</f>
        <v>992</v>
      </c>
      <c r="T35" s="7">
        <f>IFERROR((Q35/S35),0)</f>
        <v>0.63810483870967738</v>
      </c>
      <c r="U35" s="7">
        <f>IFERROR((R35/S35),0)</f>
        <v>0.36189516129032256</v>
      </c>
      <c r="V35" s="41"/>
      <c r="W35" s="41"/>
    </row>
    <row r="36" spans="1:24" ht="14.25" customHeight="1" thickBot="1" x14ac:dyDescent="0.4">
      <c r="C36" s="225"/>
      <c r="D36" s="88" t="s">
        <v>2</v>
      </c>
      <c r="E36" s="89">
        <f>SUM(E34:E35)</f>
        <v>10617</v>
      </c>
      <c r="F36" s="90">
        <f>SUM(F34:F35)</f>
        <v>7287</v>
      </c>
      <c r="G36" s="100">
        <f>SUM(G34:G35)</f>
        <v>17904</v>
      </c>
      <c r="H36" s="92">
        <f>IFERROR((E36/G36),0)</f>
        <v>0.59299597855227881</v>
      </c>
      <c r="I36" s="92">
        <f>IFERROR((F36/G36),0)</f>
        <v>0.40700402144772119</v>
      </c>
      <c r="J36" s="97"/>
      <c r="K36" s="230"/>
      <c r="L36" s="231"/>
      <c r="O36" s="25"/>
      <c r="P36" s="46" t="str">
        <f>+D36</f>
        <v>Total</v>
      </c>
      <c r="Q36" s="38">
        <v>10549</v>
      </c>
      <c r="R36" s="39">
        <v>7239</v>
      </c>
      <c r="S36" s="33">
        <f>SUM(S34:S35)</f>
        <v>17788</v>
      </c>
      <c r="T36" s="8">
        <f>IFERROR((Q36/S36),0)</f>
        <v>0.59304025185518328</v>
      </c>
      <c r="U36" s="8">
        <f>IFERROR((R36/S36),0)</f>
        <v>0.40695974814481672</v>
      </c>
      <c r="V36" s="42"/>
      <c r="W36" s="42"/>
    </row>
    <row r="37" spans="1:24" ht="14.25" customHeight="1" x14ac:dyDescent="0.35">
      <c r="D37" s="238" t="s">
        <v>107</v>
      </c>
      <c r="E37" s="238"/>
      <c r="F37" s="238"/>
      <c r="G37" s="238"/>
      <c r="H37" s="238"/>
      <c r="I37" s="238"/>
      <c r="J37" s="238"/>
      <c r="K37" s="238"/>
      <c r="L37" s="238"/>
    </row>
    <row r="38" spans="1:24" s="56" customFormat="1" ht="14.25" customHeight="1" x14ac:dyDescent="0.35">
      <c r="B38" s="26"/>
      <c r="D38" s="238"/>
      <c r="E38" s="238"/>
      <c r="F38" s="238"/>
      <c r="G38" s="238"/>
      <c r="H38" s="238"/>
      <c r="I38" s="238"/>
      <c r="J38" s="238"/>
      <c r="K38" s="238"/>
      <c r="L38" s="238"/>
      <c r="M38" s="26"/>
      <c r="N38" s="26"/>
    </row>
    <row r="39" spans="1:24" s="56" customFormat="1" ht="14.25" customHeight="1" x14ac:dyDescent="0.35">
      <c r="B39" s="26"/>
      <c r="D39" s="110"/>
      <c r="E39" s="110"/>
      <c r="F39" s="110"/>
      <c r="G39" s="110"/>
      <c r="H39" s="110"/>
      <c r="I39" s="110"/>
      <c r="J39" s="110"/>
      <c r="K39" s="110"/>
      <c r="L39" s="110"/>
      <c r="M39" s="26"/>
      <c r="N39" s="26"/>
    </row>
    <row r="40" spans="1:24" s="56" customFormat="1" ht="14.25" customHeight="1" thickBot="1" x14ac:dyDescent="0.4">
      <c r="A40" s="1"/>
      <c r="B40" s="26"/>
      <c r="C40"/>
      <c r="D40"/>
      <c r="E40"/>
      <c r="F40"/>
      <c r="G40"/>
      <c r="H40"/>
      <c r="I40"/>
      <c r="J40"/>
      <c r="K40"/>
      <c r="L40"/>
      <c r="M40" s="26"/>
      <c r="N40" s="26"/>
      <c r="P40" t="s">
        <v>53</v>
      </c>
      <c r="Q40" t="s">
        <v>2</v>
      </c>
      <c r="R40" t="s">
        <v>108</v>
      </c>
      <c r="S40" t="s">
        <v>163</v>
      </c>
      <c r="U40" s="57" t="s">
        <v>49</v>
      </c>
      <c r="V40" s="57"/>
    </row>
    <row r="41" spans="1:24" ht="14.25" customHeight="1" thickBot="1" x14ac:dyDescent="0.5">
      <c r="E41" s="111" t="s">
        <v>37</v>
      </c>
      <c r="N41"/>
      <c r="P41" s="117" t="s">
        <v>54</v>
      </c>
      <c r="Q41" s="118">
        <v>16071</v>
      </c>
      <c r="R41" s="119">
        <v>386</v>
      </c>
      <c r="S41" s="119"/>
      <c r="U41" t="s">
        <v>50</v>
      </c>
      <c r="V41" t="s">
        <v>18</v>
      </c>
      <c r="X41" s="26"/>
    </row>
    <row r="42" spans="1:24" ht="14.25" customHeight="1" x14ac:dyDescent="0.45">
      <c r="E42" s="112" t="s">
        <v>43</v>
      </c>
      <c r="N42"/>
      <c r="P42" s="36" t="s">
        <v>55</v>
      </c>
      <c r="Q42" s="113">
        <v>16102</v>
      </c>
      <c r="R42" s="120">
        <v>387</v>
      </c>
      <c r="S42" s="120">
        <f>Q42-Q41</f>
        <v>31</v>
      </c>
      <c r="U42" s="31" t="s">
        <v>45</v>
      </c>
      <c r="V42" s="34">
        <f>IFERROR(G34/G36,0)</f>
        <v>0.94476094727435211</v>
      </c>
      <c r="X42" s="26"/>
    </row>
    <row r="43" spans="1:24" ht="14.25" customHeight="1" thickBot="1" x14ac:dyDescent="0.4">
      <c r="N43"/>
      <c r="P43" s="36" t="s">
        <v>56</v>
      </c>
      <c r="Q43" s="113">
        <v>16063</v>
      </c>
      <c r="R43" s="120">
        <v>386</v>
      </c>
      <c r="S43" s="120">
        <f t="shared" ref="S43:S112" si="29">Q43-Q42</f>
        <v>-39</v>
      </c>
      <c r="U43" s="32" t="s">
        <v>46</v>
      </c>
      <c r="V43" s="35">
        <f>IFERROR(G35/G36,0)</f>
        <v>5.52390527256479E-2</v>
      </c>
      <c r="X43" s="26"/>
    </row>
    <row r="44" spans="1:24" ht="14.25" customHeight="1" x14ac:dyDescent="0.35">
      <c r="P44" s="36" t="s">
        <v>57</v>
      </c>
      <c r="Q44" s="113">
        <v>16133</v>
      </c>
      <c r="R44" s="120">
        <v>388</v>
      </c>
      <c r="S44" s="120">
        <f t="shared" si="29"/>
        <v>70</v>
      </c>
    </row>
    <row r="45" spans="1:24" ht="14.25" customHeight="1" x14ac:dyDescent="0.35">
      <c r="P45" s="36" t="s">
        <v>58</v>
      </c>
      <c r="Q45" s="113">
        <v>16195</v>
      </c>
      <c r="R45" s="120">
        <v>389</v>
      </c>
      <c r="S45" s="120">
        <f t="shared" si="29"/>
        <v>62</v>
      </c>
      <c r="U45" s="1" t="s">
        <v>51</v>
      </c>
      <c r="V45" s="1"/>
    </row>
    <row r="46" spans="1:24" ht="14.25" customHeight="1" thickBot="1" x14ac:dyDescent="0.4">
      <c r="N46"/>
      <c r="P46" s="36" t="s">
        <v>59</v>
      </c>
      <c r="Q46" s="113">
        <v>16225</v>
      </c>
      <c r="R46" s="120">
        <v>390</v>
      </c>
      <c r="S46" s="120">
        <f t="shared" si="29"/>
        <v>30</v>
      </c>
      <c r="U46" t="s">
        <v>52</v>
      </c>
      <c r="V46" t="s">
        <v>18</v>
      </c>
      <c r="X46" s="26"/>
    </row>
    <row r="47" spans="1:24" ht="14.25" customHeight="1" x14ac:dyDescent="0.35">
      <c r="N47"/>
      <c r="P47" s="36" t="s">
        <v>60</v>
      </c>
      <c r="Q47" s="113">
        <v>16204</v>
      </c>
      <c r="R47" s="120">
        <v>390</v>
      </c>
      <c r="S47" s="120">
        <f t="shared" si="29"/>
        <v>-21</v>
      </c>
      <c r="U47" s="31" t="s">
        <v>38</v>
      </c>
      <c r="V47" s="34">
        <f>H36</f>
        <v>0.59299597855227881</v>
      </c>
      <c r="X47" s="26"/>
    </row>
    <row r="48" spans="1:24" ht="14.25" customHeight="1" thickBot="1" x14ac:dyDescent="0.4">
      <c r="N48"/>
      <c r="P48" s="36" t="s">
        <v>61</v>
      </c>
      <c r="Q48" s="113">
        <v>16236</v>
      </c>
      <c r="R48" s="120">
        <v>390</v>
      </c>
      <c r="S48" s="120">
        <f t="shared" si="29"/>
        <v>32</v>
      </c>
      <c r="U48" s="32" t="s">
        <v>39</v>
      </c>
      <c r="V48" s="35">
        <f>I36</f>
        <v>0.40700402144772119</v>
      </c>
      <c r="X48" s="26"/>
    </row>
    <row r="49" spans="16:22" ht="14.25" customHeight="1" x14ac:dyDescent="0.35">
      <c r="P49" s="36" t="s">
        <v>62</v>
      </c>
      <c r="Q49" s="113">
        <v>16265</v>
      </c>
      <c r="R49" s="120">
        <v>391</v>
      </c>
      <c r="S49" s="120">
        <f t="shared" si="29"/>
        <v>29</v>
      </c>
    </row>
    <row r="50" spans="16:22" ht="14.25" customHeight="1" thickBot="1" x14ac:dyDescent="0.4">
      <c r="P50" s="36" t="s">
        <v>63</v>
      </c>
      <c r="Q50" s="113">
        <v>16258</v>
      </c>
      <c r="R50" s="120">
        <v>391</v>
      </c>
      <c r="S50" s="120">
        <f t="shared" si="29"/>
        <v>-7</v>
      </c>
      <c r="U50" s="1" t="s">
        <v>80</v>
      </c>
      <c r="V50" s="1"/>
    </row>
    <row r="51" spans="16:22" ht="14.25" customHeight="1" thickBot="1" x14ac:dyDescent="0.4">
      <c r="P51" s="36" t="s">
        <v>64</v>
      </c>
      <c r="Q51" s="113">
        <v>16272</v>
      </c>
      <c r="R51" s="120">
        <v>391</v>
      </c>
      <c r="S51" s="120">
        <f t="shared" si="29"/>
        <v>14</v>
      </c>
      <c r="U51" s="62">
        <f>U52/U54*100000</f>
        <v>480.34155599449792</v>
      </c>
      <c r="V51" s="64" t="s">
        <v>164</v>
      </c>
    </row>
    <row r="52" spans="16:22" ht="14.25" customHeight="1" thickBot="1" x14ac:dyDescent="0.4">
      <c r="P52" s="36" t="s">
        <v>65</v>
      </c>
      <c r="Q52" s="113">
        <v>16297</v>
      </c>
      <c r="R52" s="120">
        <v>392</v>
      </c>
      <c r="S52" s="120">
        <f t="shared" si="29"/>
        <v>25</v>
      </c>
      <c r="U52" s="153">
        <v>21113</v>
      </c>
      <c r="V52" t="s">
        <v>192</v>
      </c>
    </row>
    <row r="53" spans="16:22" ht="14.25" customHeight="1" thickBot="1" x14ac:dyDescent="0.4">
      <c r="P53" s="36" t="s">
        <v>66</v>
      </c>
      <c r="Q53" s="113">
        <v>16296</v>
      </c>
      <c r="R53" s="120">
        <v>392</v>
      </c>
      <c r="S53" s="120">
        <f t="shared" si="29"/>
        <v>-1</v>
      </c>
      <c r="U53" s="1" t="s">
        <v>81</v>
      </c>
      <c r="V53" s="1"/>
    </row>
    <row r="54" spans="16:22" ht="14.25" customHeight="1" thickBot="1" x14ac:dyDescent="0.4">
      <c r="P54" s="36" t="s">
        <v>67</v>
      </c>
      <c r="Q54" s="113">
        <v>16308</v>
      </c>
      <c r="R54" s="120">
        <v>392</v>
      </c>
      <c r="S54" s="120">
        <f t="shared" si="29"/>
        <v>12</v>
      </c>
      <c r="U54" s="66">
        <v>4395414</v>
      </c>
      <c r="V54" s="65"/>
    </row>
    <row r="55" spans="16:22" ht="14.25" customHeight="1" x14ac:dyDescent="0.35">
      <c r="P55" s="36" t="s">
        <v>68</v>
      </c>
      <c r="Q55" s="113">
        <v>16398</v>
      </c>
      <c r="R55" s="120">
        <v>394</v>
      </c>
      <c r="S55" s="120">
        <f t="shared" si="29"/>
        <v>90</v>
      </c>
    </row>
    <row r="56" spans="16:22" ht="14.25" customHeight="1" x14ac:dyDescent="0.35">
      <c r="P56" s="36" t="s">
        <v>69</v>
      </c>
      <c r="Q56" s="113">
        <v>16426</v>
      </c>
      <c r="R56" s="120">
        <v>395</v>
      </c>
      <c r="S56" s="120">
        <f t="shared" si="29"/>
        <v>28</v>
      </c>
    </row>
    <row r="57" spans="16:22" ht="14.25" customHeight="1" x14ac:dyDescent="0.35">
      <c r="P57" s="36" t="s">
        <v>70</v>
      </c>
      <c r="Q57" s="113">
        <v>16453</v>
      </c>
      <c r="R57" s="120">
        <v>396</v>
      </c>
      <c r="S57" s="120">
        <f t="shared" si="29"/>
        <v>27</v>
      </c>
      <c r="U57" s="133"/>
    </row>
    <row r="58" spans="16:22" ht="14.25" customHeight="1" x14ac:dyDescent="0.35">
      <c r="P58" s="36" t="s">
        <v>71</v>
      </c>
      <c r="Q58" s="113">
        <v>16467</v>
      </c>
      <c r="R58" s="120">
        <v>396</v>
      </c>
      <c r="S58" s="120">
        <f t="shared" si="29"/>
        <v>14</v>
      </c>
    </row>
    <row r="59" spans="16:22" ht="14.25" customHeight="1" x14ac:dyDescent="0.35">
      <c r="P59" s="36" t="s">
        <v>72</v>
      </c>
      <c r="Q59" s="113">
        <v>16532</v>
      </c>
      <c r="R59" s="120">
        <v>398</v>
      </c>
      <c r="S59" s="120">
        <f t="shared" si="29"/>
        <v>65</v>
      </c>
    </row>
    <row r="60" spans="16:22" ht="14.25" customHeight="1" x14ac:dyDescent="0.35">
      <c r="P60" s="36" t="s">
        <v>73</v>
      </c>
      <c r="Q60" s="113">
        <v>16447</v>
      </c>
      <c r="R60" s="120">
        <v>395</v>
      </c>
      <c r="S60" s="120">
        <f t="shared" si="29"/>
        <v>-85</v>
      </c>
    </row>
    <row r="61" spans="16:22" ht="14.25" customHeight="1" x14ac:dyDescent="0.35">
      <c r="P61" s="36" t="s">
        <v>74</v>
      </c>
      <c r="Q61" s="113">
        <v>16453</v>
      </c>
      <c r="R61" s="120">
        <v>396</v>
      </c>
      <c r="S61" s="120">
        <f t="shared" si="29"/>
        <v>6</v>
      </c>
    </row>
    <row r="62" spans="16:22" ht="14.25" customHeight="1" thickBot="1" x14ac:dyDescent="0.4">
      <c r="P62" s="122" t="s">
        <v>126</v>
      </c>
      <c r="Q62" s="123">
        <v>16515</v>
      </c>
      <c r="R62" s="124">
        <v>397</v>
      </c>
      <c r="S62" s="120">
        <f t="shared" si="29"/>
        <v>62</v>
      </c>
    </row>
    <row r="63" spans="16:22" ht="14.25" customHeight="1" x14ac:dyDescent="0.35">
      <c r="P63" s="117" t="s">
        <v>85</v>
      </c>
      <c r="Q63" s="125">
        <v>16587</v>
      </c>
      <c r="R63" s="119">
        <v>399</v>
      </c>
      <c r="S63" s="120">
        <f t="shared" si="29"/>
        <v>72</v>
      </c>
    </row>
    <row r="64" spans="16:22" ht="14.25" customHeight="1" x14ac:dyDescent="0.35">
      <c r="P64" s="36" t="s">
        <v>86</v>
      </c>
      <c r="Q64" s="114">
        <v>16610</v>
      </c>
      <c r="R64" s="120">
        <v>399</v>
      </c>
      <c r="S64" s="120">
        <f t="shared" si="29"/>
        <v>23</v>
      </c>
    </row>
    <row r="65" spans="5:20" ht="14.25" customHeight="1" x14ac:dyDescent="0.35">
      <c r="P65" s="36" t="s">
        <v>87</v>
      </c>
      <c r="Q65" s="114">
        <v>16635</v>
      </c>
      <c r="R65" s="120">
        <v>400</v>
      </c>
      <c r="S65" s="120">
        <f t="shared" si="29"/>
        <v>25</v>
      </c>
    </row>
    <row r="66" spans="5:20" ht="14.25" customHeight="1" x14ac:dyDescent="0.35">
      <c r="P66" s="36" t="s">
        <v>88</v>
      </c>
      <c r="Q66" s="114">
        <v>16670</v>
      </c>
      <c r="R66" s="120">
        <v>401</v>
      </c>
      <c r="S66" s="120">
        <f t="shared" si="29"/>
        <v>35</v>
      </c>
    </row>
    <row r="67" spans="5:20" ht="14.25" customHeight="1" x14ac:dyDescent="0.35">
      <c r="P67" s="36" t="s">
        <v>89</v>
      </c>
      <c r="Q67" s="114">
        <v>16696</v>
      </c>
      <c r="R67" s="120">
        <v>401</v>
      </c>
      <c r="S67" s="120">
        <f t="shared" si="29"/>
        <v>26</v>
      </c>
    </row>
    <row r="68" spans="5:20" ht="14.25" customHeight="1" x14ac:dyDescent="0.35">
      <c r="P68" s="36" t="s">
        <v>90</v>
      </c>
      <c r="Q68" s="114">
        <v>16679</v>
      </c>
      <c r="R68" s="120">
        <v>401</v>
      </c>
      <c r="S68" s="120">
        <f t="shared" si="29"/>
        <v>-17</v>
      </c>
    </row>
    <row r="69" spans="5:20" ht="14.25" customHeight="1" x14ac:dyDescent="0.35">
      <c r="P69" s="36" t="s">
        <v>91</v>
      </c>
      <c r="Q69" s="114">
        <v>16684</v>
      </c>
      <c r="R69" s="120">
        <v>401</v>
      </c>
      <c r="S69" s="120">
        <f t="shared" si="29"/>
        <v>5</v>
      </c>
    </row>
    <row r="70" spans="5:20" ht="14.25" customHeight="1" x14ac:dyDescent="0.35">
      <c r="P70" s="36" t="s">
        <v>92</v>
      </c>
      <c r="Q70" s="114">
        <v>16673</v>
      </c>
      <c r="R70" s="120">
        <v>401</v>
      </c>
      <c r="S70" s="120">
        <f t="shared" si="29"/>
        <v>-11</v>
      </c>
    </row>
    <row r="71" spans="5:20" ht="14.25" customHeight="1" x14ac:dyDescent="0.35">
      <c r="P71" s="36" t="s">
        <v>93</v>
      </c>
      <c r="Q71" s="114">
        <v>16680</v>
      </c>
      <c r="R71" s="120">
        <v>401</v>
      </c>
      <c r="S71" s="120">
        <f t="shared" si="29"/>
        <v>7</v>
      </c>
    </row>
    <row r="72" spans="5:20" ht="14.25" customHeight="1" x14ac:dyDescent="0.35">
      <c r="P72" s="36" t="s">
        <v>94</v>
      </c>
      <c r="Q72" s="114">
        <v>16695</v>
      </c>
      <c r="R72" s="120">
        <v>401</v>
      </c>
      <c r="S72" s="120">
        <f t="shared" si="29"/>
        <v>15</v>
      </c>
    </row>
    <row r="73" spans="5:20" ht="14.25" customHeight="1" x14ac:dyDescent="0.35">
      <c r="P73" s="36" t="s">
        <v>95</v>
      </c>
      <c r="Q73" s="114">
        <v>16692</v>
      </c>
      <c r="R73" s="120">
        <v>401</v>
      </c>
      <c r="S73" s="120">
        <f t="shared" si="29"/>
        <v>-3</v>
      </c>
    </row>
    <row r="74" spans="5:20" ht="14.25" customHeight="1" x14ac:dyDescent="0.35">
      <c r="P74" s="36" t="s">
        <v>96</v>
      </c>
      <c r="Q74" s="115">
        <v>16702</v>
      </c>
      <c r="R74" s="120">
        <v>402</v>
      </c>
      <c r="S74" s="120">
        <f t="shared" si="29"/>
        <v>10</v>
      </c>
    </row>
    <row r="75" spans="5:20" ht="14.25" customHeight="1" x14ac:dyDescent="0.35">
      <c r="P75" s="36" t="s">
        <v>97</v>
      </c>
      <c r="Q75" s="115">
        <v>16706</v>
      </c>
      <c r="R75" s="120">
        <v>402</v>
      </c>
      <c r="S75" s="120">
        <f t="shared" si="29"/>
        <v>4</v>
      </c>
    </row>
    <row r="76" spans="5:20" ht="14.25" customHeight="1" x14ac:dyDescent="0.35">
      <c r="P76" s="36" t="s">
        <v>98</v>
      </c>
      <c r="Q76" s="114">
        <v>16769</v>
      </c>
      <c r="R76" s="120">
        <v>403</v>
      </c>
      <c r="S76" s="120">
        <f t="shared" si="29"/>
        <v>63</v>
      </c>
    </row>
    <row r="77" spans="5:20" ht="14.25" customHeight="1" x14ac:dyDescent="0.45">
      <c r="E77" s="111" t="s">
        <v>37</v>
      </c>
      <c r="P77" s="36" t="s">
        <v>99</v>
      </c>
      <c r="Q77" s="114">
        <v>16810</v>
      </c>
      <c r="R77" s="120">
        <v>404</v>
      </c>
      <c r="S77" s="120">
        <f t="shared" si="29"/>
        <v>41</v>
      </c>
    </row>
    <row r="78" spans="5:20" ht="14.25" customHeight="1" x14ac:dyDescent="0.45">
      <c r="E78" s="112" t="s">
        <v>43</v>
      </c>
      <c r="P78" s="36" t="s">
        <v>100</v>
      </c>
      <c r="Q78" s="114">
        <v>16865</v>
      </c>
      <c r="R78" s="120">
        <v>406</v>
      </c>
      <c r="S78" s="120">
        <f t="shared" si="29"/>
        <v>55</v>
      </c>
    </row>
    <row r="79" spans="5:20" ht="14.25" customHeight="1" x14ac:dyDescent="0.35">
      <c r="P79" s="36" t="s">
        <v>101</v>
      </c>
      <c r="Q79" s="114">
        <v>16910</v>
      </c>
      <c r="R79" s="120">
        <v>407</v>
      </c>
      <c r="S79" s="120">
        <f t="shared" si="29"/>
        <v>45</v>
      </c>
    </row>
    <row r="80" spans="5:20" ht="14.25" customHeight="1" x14ac:dyDescent="0.35">
      <c r="P80" s="36" t="s">
        <v>102</v>
      </c>
      <c r="Q80" s="114">
        <v>16949</v>
      </c>
      <c r="R80" s="120">
        <v>407</v>
      </c>
      <c r="S80" s="120">
        <f t="shared" si="29"/>
        <v>39</v>
      </c>
      <c r="T80" s="133"/>
    </row>
    <row r="81" spans="16:21" ht="14.25" customHeight="1" x14ac:dyDescent="0.35">
      <c r="P81" s="36" t="s">
        <v>103</v>
      </c>
      <c r="Q81" s="114">
        <v>16957</v>
      </c>
      <c r="R81" s="120">
        <v>408</v>
      </c>
      <c r="S81" s="120">
        <f t="shared" si="29"/>
        <v>8</v>
      </c>
      <c r="T81" s="133"/>
    </row>
    <row r="82" spans="16:21" ht="14.25" customHeight="1" x14ac:dyDescent="0.35">
      <c r="P82" s="36" t="s">
        <v>104</v>
      </c>
      <c r="Q82" s="114">
        <v>16965</v>
      </c>
      <c r="R82" s="120">
        <v>408</v>
      </c>
      <c r="S82" s="120">
        <f t="shared" si="29"/>
        <v>8</v>
      </c>
      <c r="T82" s="133"/>
    </row>
    <row r="83" spans="16:21" ht="14.25" customHeight="1" x14ac:dyDescent="0.35">
      <c r="P83" s="36" t="s">
        <v>105</v>
      </c>
      <c r="Q83" s="114">
        <v>16974</v>
      </c>
      <c r="R83" s="120">
        <v>408</v>
      </c>
      <c r="S83" s="120">
        <f t="shared" si="29"/>
        <v>9</v>
      </c>
      <c r="T83" s="133"/>
    </row>
    <row r="84" spans="16:21" ht="14.25" customHeight="1" thickBot="1" x14ac:dyDescent="0.4">
      <c r="P84" s="37" t="s">
        <v>106</v>
      </c>
      <c r="Q84" s="116">
        <v>16989</v>
      </c>
      <c r="R84" s="121">
        <v>409</v>
      </c>
      <c r="S84" s="120">
        <f t="shared" si="29"/>
        <v>15</v>
      </c>
      <c r="T84" s="133"/>
    </row>
    <row r="85" spans="16:21" ht="14.25" customHeight="1" x14ac:dyDescent="0.35">
      <c r="P85" s="117" t="s">
        <v>114</v>
      </c>
      <c r="Q85" s="125">
        <v>16996</v>
      </c>
      <c r="R85" s="119">
        <v>409</v>
      </c>
      <c r="S85" s="120">
        <f t="shared" si="29"/>
        <v>7</v>
      </c>
      <c r="T85" s="133"/>
    </row>
    <row r="86" spans="16:21" ht="14.25" customHeight="1" x14ac:dyDescent="0.35">
      <c r="P86" s="36" t="s">
        <v>115</v>
      </c>
      <c r="Q86" s="114">
        <v>16854</v>
      </c>
      <c r="R86" s="120">
        <v>405</v>
      </c>
      <c r="S86" s="120">
        <f t="shared" si="29"/>
        <v>-142</v>
      </c>
      <c r="T86" s="133"/>
    </row>
    <row r="87" spans="16:21" ht="14.25" customHeight="1" x14ac:dyDescent="0.35">
      <c r="P87" s="36" t="s">
        <v>116</v>
      </c>
      <c r="Q87" s="114">
        <v>16899</v>
      </c>
      <c r="R87" s="120">
        <v>406</v>
      </c>
      <c r="S87" s="120">
        <f t="shared" si="29"/>
        <v>45</v>
      </c>
      <c r="T87" s="133"/>
    </row>
    <row r="88" spans="16:21" ht="14.25" customHeight="1" x14ac:dyDescent="0.35">
      <c r="P88" s="36" t="s">
        <v>117</v>
      </c>
      <c r="Q88" s="114">
        <v>16955</v>
      </c>
      <c r="R88" s="120">
        <v>408</v>
      </c>
      <c r="S88" s="120">
        <f t="shared" si="29"/>
        <v>56</v>
      </c>
      <c r="T88" s="133"/>
    </row>
    <row r="89" spans="16:21" ht="14.25" customHeight="1" x14ac:dyDescent="0.35">
      <c r="P89" s="36" t="s">
        <v>118</v>
      </c>
      <c r="Q89" s="114">
        <v>16953</v>
      </c>
      <c r="R89" s="120">
        <v>402</v>
      </c>
      <c r="S89" s="120">
        <f t="shared" si="29"/>
        <v>-2</v>
      </c>
      <c r="T89" s="133"/>
    </row>
    <row r="90" spans="16:21" ht="14.25" customHeight="1" x14ac:dyDescent="0.35">
      <c r="P90" s="36" t="s">
        <v>119</v>
      </c>
      <c r="Q90" s="114">
        <v>16984</v>
      </c>
      <c r="R90" s="120">
        <v>402</v>
      </c>
      <c r="S90" s="120">
        <f t="shared" si="29"/>
        <v>31</v>
      </c>
      <c r="T90" s="120" t="s">
        <v>38</v>
      </c>
      <c r="U90" s="120" t="s">
        <v>39</v>
      </c>
    </row>
    <row r="91" spans="16:21" ht="14.25" customHeight="1" x14ac:dyDescent="0.35">
      <c r="P91" s="36" t="s">
        <v>120</v>
      </c>
      <c r="Q91" s="114">
        <v>17015</v>
      </c>
      <c r="R91" s="120">
        <v>403</v>
      </c>
      <c r="S91" s="120">
        <f t="shared" si="29"/>
        <v>31</v>
      </c>
      <c r="T91" s="120">
        <v>9621</v>
      </c>
      <c r="U91" s="120">
        <v>7394</v>
      </c>
    </row>
    <row r="92" spans="16:21" ht="14.25" customHeight="1" x14ac:dyDescent="0.35">
      <c r="P92" s="36" t="s">
        <v>121</v>
      </c>
      <c r="Q92" s="114">
        <v>17025</v>
      </c>
      <c r="R92" s="120">
        <v>404</v>
      </c>
      <c r="S92" s="120">
        <f t="shared" si="29"/>
        <v>10</v>
      </c>
      <c r="T92" s="120">
        <v>9627</v>
      </c>
      <c r="U92" s="120">
        <v>7398</v>
      </c>
    </row>
    <row r="93" spans="16:21" ht="14.25" customHeight="1" x14ac:dyDescent="0.35">
      <c r="P93" s="36" t="s">
        <v>54</v>
      </c>
      <c r="Q93" s="114">
        <v>17012</v>
      </c>
      <c r="R93" s="120">
        <v>403</v>
      </c>
      <c r="S93" s="120">
        <f t="shared" si="29"/>
        <v>-13</v>
      </c>
      <c r="T93" s="120">
        <v>9624</v>
      </c>
      <c r="U93" s="120">
        <v>7388</v>
      </c>
    </row>
    <row r="94" spans="16:21" ht="14.25" customHeight="1" x14ac:dyDescent="0.35">
      <c r="P94" s="36" t="s">
        <v>55</v>
      </c>
      <c r="Q94" s="114">
        <v>17044</v>
      </c>
      <c r="R94" s="120">
        <v>404</v>
      </c>
      <c r="S94" s="120">
        <f t="shared" si="29"/>
        <v>32</v>
      </c>
      <c r="T94" s="120">
        <v>9715</v>
      </c>
      <c r="U94" s="120">
        <v>7328</v>
      </c>
    </row>
    <row r="95" spans="16:21" ht="14.25" customHeight="1" x14ac:dyDescent="0.35">
      <c r="P95" s="36" t="s">
        <v>56</v>
      </c>
      <c r="Q95" s="114">
        <v>17052</v>
      </c>
      <c r="R95" s="120">
        <v>404</v>
      </c>
      <c r="S95" s="120">
        <f t="shared" si="29"/>
        <v>8</v>
      </c>
      <c r="T95" s="120">
        <v>9719</v>
      </c>
      <c r="U95" s="120">
        <v>7332</v>
      </c>
    </row>
    <row r="96" spans="16:21" ht="14.25" customHeight="1" x14ac:dyDescent="0.35">
      <c r="P96" s="36" t="s">
        <v>57</v>
      </c>
      <c r="Q96" s="115">
        <v>17103</v>
      </c>
      <c r="R96" s="120">
        <v>406</v>
      </c>
      <c r="S96" s="120">
        <f t="shared" si="29"/>
        <v>51</v>
      </c>
      <c r="T96" s="120">
        <v>9748</v>
      </c>
      <c r="U96" s="120">
        <v>7354</v>
      </c>
    </row>
    <row r="97" spans="16:21" ht="14.25" customHeight="1" x14ac:dyDescent="0.35">
      <c r="P97" s="36" t="s">
        <v>58</v>
      </c>
      <c r="Q97" s="115">
        <v>17132</v>
      </c>
      <c r="R97" s="120">
        <v>406</v>
      </c>
      <c r="S97" s="120">
        <f t="shared" si="29"/>
        <v>29</v>
      </c>
      <c r="T97" s="120">
        <v>9671</v>
      </c>
      <c r="U97" s="120">
        <v>7461</v>
      </c>
    </row>
    <row r="98" spans="16:21" ht="14.25" customHeight="1" x14ac:dyDescent="0.35">
      <c r="P98" s="36" t="s">
        <v>59</v>
      </c>
      <c r="Q98" s="114">
        <v>17189</v>
      </c>
      <c r="R98" s="120">
        <v>407</v>
      </c>
      <c r="S98" s="120">
        <f t="shared" si="29"/>
        <v>57</v>
      </c>
      <c r="T98" s="120">
        <v>9702</v>
      </c>
      <c r="U98" s="120">
        <v>7487</v>
      </c>
    </row>
    <row r="99" spans="16:21" ht="14.25" customHeight="1" x14ac:dyDescent="0.35">
      <c r="P99" s="36" t="s">
        <v>60</v>
      </c>
      <c r="Q99" s="114">
        <v>17191</v>
      </c>
      <c r="R99" s="120">
        <v>407</v>
      </c>
      <c r="S99" s="120">
        <f t="shared" si="29"/>
        <v>2</v>
      </c>
      <c r="T99" s="120">
        <v>9627</v>
      </c>
      <c r="U99" s="120">
        <v>7564</v>
      </c>
    </row>
    <row r="100" spans="16:21" ht="14.25" customHeight="1" x14ac:dyDescent="0.35">
      <c r="P100" s="36" t="s">
        <v>61</v>
      </c>
      <c r="Q100" s="114">
        <v>17314</v>
      </c>
      <c r="R100" s="120">
        <v>410</v>
      </c>
      <c r="S100" s="120">
        <f t="shared" si="29"/>
        <v>123</v>
      </c>
      <c r="T100" s="120">
        <v>9872</v>
      </c>
      <c r="U100" s="120">
        <v>7442</v>
      </c>
    </row>
    <row r="101" spans="16:21" ht="14.25" customHeight="1" x14ac:dyDescent="0.35">
      <c r="P101" s="36" t="s">
        <v>62</v>
      </c>
      <c r="Q101" s="114">
        <v>17319</v>
      </c>
      <c r="R101" s="120">
        <v>411</v>
      </c>
      <c r="S101" s="120">
        <f t="shared" si="29"/>
        <v>5</v>
      </c>
      <c r="T101" s="120">
        <v>9814</v>
      </c>
      <c r="U101" s="120">
        <v>7505</v>
      </c>
    </row>
    <row r="102" spans="16:21" ht="14.25" customHeight="1" x14ac:dyDescent="0.35">
      <c r="P102" s="36" t="s">
        <v>63</v>
      </c>
      <c r="Q102" s="114">
        <v>17360</v>
      </c>
      <c r="R102" s="120">
        <v>411</v>
      </c>
      <c r="S102" s="120">
        <f t="shared" si="29"/>
        <v>41</v>
      </c>
      <c r="T102" s="120">
        <v>9872</v>
      </c>
      <c r="U102" s="120">
        <v>7488</v>
      </c>
    </row>
    <row r="103" spans="16:21" ht="14.25" customHeight="1" x14ac:dyDescent="0.35">
      <c r="P103" s="36" t="s">
        <v>64</v>
      </c>
      <c r="Q103" s="114">
        <v>17390</v>
      </c>
      <c r="R103" s="120">
        <v>412</v>
      </c>
      <c r="S103" s="120">
        <f t="shared" si="29"/>
        <v>30</v>
      </c>
      <c r="T103" s="120">
        <v>9700</v>
      </c>
      <c r="U103" s="120">
        <v>7690</v>
      </c>
    </row>
    <row r="104" spans="16:21" ht="14.25" customHeight="1" x14ac:dyDescent="0.35">
      <c r="P104" s="36" t="s">
        <v>65</v>
      </c>
      <c r="Q104" s="114">
        <v>17455</v>
      </c>
      <c r="R104" s="120">
        <v>414</v>
      </c>
      <c r="S104" s="120">
        <f t="shared" si="29"/>
        <v>65</v>
      </c>
      <c r="T104" s="120">
        <v>9921</v>
      </c>
      <c r="U104" s="120">
        <v>7534</v>
      </c>
    </row>
    <row r="105" spans="16:21" ht="14.25" customHeight="1" x14ac:dyDescent="0.35">
      <c r="P105" s="36" t="s">
        <v>66</v>
      </c>
      <c r="Q105" s="114">
        <v>17453</v>
      </c>
      <c r="R105" s="120">
        <v>414</v>
      </c>
      <c r="S105" s="120">
        <f t="shared" si="29"/>
        <v>-2</v>
      </c>
      <c r="T105" s="120">
        <v>9966</v>
      </c>
      <c r="U105" s="120">
        <v>7487</v>
      </c>
    </row>
    <row r="106" spans="16:21" ht="14.25" customHeight="1" x14ac:dyDescent="0.35">
      <c r="P106" s="36" t="s">
        <v>67</v>
      </c>
      <c r="Q106" s="114">
        <v>17475</v>
      </c>
      <c r="R106" s="120">
        <v>414</v>
      </c>
      <c r="S106" s="120">
        <f t="shared" si="29"/>
        <v>22</v>
      </c>
      <c r="T106" s="120">
        <v>9971</v>
      </c>
      <c r="U106" s="120">
        <v>7504</v>
      </c>
    </row>
    <row r="107" spans="16:21" ht="14.25" customHeight="1" x14ac:dyDescent="0.35">
      <c r="P107" s="36" t="s">
        <v>68</v>
      </c>
      <c r="Q107" s="114">
        <v>17465</v>
      </c>
      <c r="R107" s="120">
        <v>414</v>
      </c>
      <c r="S107" s="120">
        <f t="shared" si="29"/>
        <v>-10</v>
      </c>
      <c r="T107" s="120">
        <v>9955</v>
      </c>
      <c r="U107" s="120">
        <v>7510</v>
      </c>
    </row>
    <row r="108" spans="16:21" ht="14.25" customHeight="1" x14ac:dyDescent="0.35">
      <c r="P108" s="36" t="s">
        <v>69</v>
      </c>
      <c r="Q108" s="114">
        <v>17450</v>
      </c>
      <c r="R108" s="120">
        <v>414</v>
      </c>
      <c r="S108" s="120">
        <f t="shared" si="29"/>
        <v>-15</v>
      </c>
      <c r="T108" s="120">
        <v>9961</v>
      </c>
      <c r="U108" s="120">
        <v>7489</v>
      </c>
    </row>
    <row r="109" spans="16:21" ht="14.25" customHeight="1" x14ac:dyDescent="0.35">
      <c r="P109" s="36" t="s">
        <v>70</v>
      </c>
      <c r="Q109" s="114">
        <v>17656</v>
      </c>
      <c r="R109" s="120">
        <v>419</v>
      </c>
      <c r="S109" s="120">
        <f t="shared" si="29"/>
        <v>206</v>
      </c>
      <c r="T109" s="120">
        <v>10066</v>
      </c>
      <c r="U109" s="120">
        <v>7590</v>
      </c>
    </row>
    <row r="110" spans="16:21" ht="14.25" customHeight="1" x14ac:dyDescent="0.35">
      <c r="P110" s="36" t="s">
        <v>71</v>
      </c>
      <c r="Q110" s="114">
        <v>17667.999999999996</v>
      </c>
      <c r="R110" s="120">
        <v>419</v>
      </c>
      <c r="S110" s="120">
        <f t="shared" si="29"/>
        <v>11.999999999996362</v>
      </c>
      <c r="T110" s="120">
        <v>10060</v>
      </c>
      <c r="U110" s="120">
        <v>7608</v>
      </c>
    </row>
    <row r="111" spans="16:21" ht="14.25" customHeight="1" x14ac:dyDescent="0.35">
      <c r="P111" s="36" t="s">
        <v>72</v>
      </c>
      <c r="Q111" s="114">
        <v>17682</v>
      </c>
      <c r="R111" s="120">
        <v>419</v>
      </c>
      <c r="S111" s="120">
        <f t="shared" si="29"/>
        <v>14.000000000003638</v>
      </c>
      <c r="T111" s="120">
        <v>10103</v>
      </c>
      <c r="U111" s="120">
        <v>7579</v>
      </c>
    </row>
    <row r="112" spans="16:21" ht="14.25" customHeight="1" x14ac:dyDescent="0.35">
      <c r="P112" s="36" t="s">
        <v>73</v>
      </c>
      <c r="Q112" s="114">
        <v>17701</v>
      </c>
      <c r="R112" s="120">
        <v>419</v>
      </c>
      <c r="S112" s="120">
        <f t="shared" si="29"/>
        <v>19</v>
      </c>
      <c r="T112" s="120">
        <v>10267</v>
      </c>
      <c r="U112" s="120">
        <v>7434</v>
      </c>
    </row>
    <row r="113" spans="16:21" ht="14.25" customHeight="1" x14ac:dyDescent="0.35">
      <c r="P113" s="36" t="s">
        <v>74</v>
      </c>
      <c r="Q113" s="114">
        <v>17716</v>
      </c>
      <c r="R113" s="120">
        <v>420</v>
      </c>
      <c r="S113" s="120">
        <f t="shared" ref="S113:S114" si="30">Q113-Q112</f>
        <v>15</v>
      </c>
      <c r="T113" s="120">
        <v>10275</v>
      </c>
      <c r="U113" s="120">
        <v>7441</v>
      </c>
    </row>
    <row r="114" spans="16:21" ht="14.25" customHeight="1" thickBot="1" x14ac:dyDescent="0.4">
      <c r="P114" s="37" t="s">
        <v>125</v>
      </c>
      <c r="Q114" s="116">
        <v>17733</v>
      </c>
      <c r="R114" s="121">
        <v>420</v>
      </c>
      <c r="S114" s="120">
        <f t="shared" si="30"/>
        <v>17</v>
      </c>
      <c r="T114" s="121">
        <v>10211</v>
      </c>
      <c r="U114" s="121">
        <v>7522</v>
      </c>
    </row>
  </sheetData>
  <mergeCells count="19">
    <mergeCell ref="S18:W19"/>
    <mergeCell ref="G28:L29"/>
    <mergeCell ref="S28:W29"/>
    <mergeCell ref="E5:L6"/>
    <mergeCell ref="Q5:W6"/>
    <mergeCell ref="E7:G7"/>
    <mergeCell ref="H7:I7"/>
    <mergeCell ref="K7:K8"/>
    <mergeCell ref="L7:L8"/>
    <mergeCell ref="Q7:S7"/>
    <mergeCell ref="T7:U7"/>
    <mergeCell ref="V7:V8"/>
    <mergeCell ref="W7:W8"/>
    <mergeCell ref="J7:J8"/>
    <mergeCell ref="C9:C32"/>
    <mergeCell ref="C34:C36"/>
    <mergeCell ref="K34:L36"/>
    <mergeCell ref="G18:L19"/>
    <mergeCell ref="D37:L38"/>
  </mergeCells>
  <conditionalFormatting sqref="H34:J36 T9:U17 H32:I32 T32:U32 H9:I17 H20:I27 T20:U27">
    <cfRule type="cellIs" dxfId="21" priority="80" operator="lessThan">
      <formula>0.5</formula>
    </cfRule>
    <cfRule type="cellIs" dxfId="20" priority="81" operator="greaterThan">
      <formula>0.5</formula>
    </cfRule>
  </conditionalFormatting>
  <conditionalFormatting sqref="T34:U35">
    <cfRule type="cellIs" dxfId="19" priority="76" operator="lessThan">
      <formula>0.5</formula>
    </cfRule>
    <cfRule type="cellIs" dxfId="18" priority="77" operator="greaterThan">
      <formula>0.5</formula>
    </cfRule>
  </conditionalFormatting>
  <conditionalFormatting sqref="T36:U36">
    <cfRule type="cellIs" dxfId="17" priority="74" operator="lessThan">
      <formula>0.5</formula>
    </cfRule>
    <cfRule type="cellIs" dxfId="16" priority="75" operator="greaterThan">
      <formula>0.5</formula>
    </cfRule>
  </conditionalFormatting>
  <conditionalFormatting sqref="V34:V36">
    <cfRule type="cellIs" dxfId="15" priority="72" operator="greaterThan">
      <formula>1</formula>
    </cfRule>
    <cfRule type="cellIs" dxfId="14" priority="73" operator="lessThan">
      <formula>1</formula>
    </cfRule>
  </conditionalFormatting>
  <conditionalFormatting sqref="W34:W36">
    <cfRule type="cellIs" dxfId="13" priority="70" operator="notEqual">
      <formula>0</formula>
    </cfRule>
    <cfRule type="cellIs" dxfId="12" priority="71" operator="equal">
      <formula>0</formula>
    </cfRule>
  </conditionalFormatting>
  <conditionalFormatting sqref="K9:K17 K32 K20:K27">
    <cfRule type="cellIs" dxfId="11" priority="35" operator="equal">
      <formula>0</formula>
    </cfRule>
    <cfRule type="cellIs" dxfId="10" priority="36" operator="greaterThan">
      <formula>0</formula>
    </cfRule>
  </conditionalFormatting>
  <conditionalFormatting sqref="L9:L17 L32 L20:L27">
    <cfRule type="cellIs" dxfId="9" priority="25" operator="lessThan">
      <formula>1</formula>
    </cfRule>
    <cfRule type="cellIs" dxfId="8" priority="26" operator="greaterThan">
      <formula>2</formula>
    </cfRule>
  </conditionalFormatting>
  <conditionalFormatting sqref="K30:K31">
    <cfRule type="cellIs" dxfId="7" priority="5" operator="equal">
      <formula>0</formula>
    </cfRule>
    <cfRule type="cellIs" dxfId="6" priority="6" operator="greaterThan">
      <formula>0</formula>
    </cfRule>
  </conditionalFormatting>
  <conditionalFormatting sqref="L30:L31">
    <cfRule type="cellIs" dxfId="5" priority="3" operator="lessThan">
      <formula>1</formula>
    </cfRule>
    <cfRule type="cellIs" dxfId="4" priority="4" operator="greaterThan">
      <formula>2</formula>
    </cfRule>
  </conditionalFormatting>
  <conditionalFormatting sqref="H30:I31">
    <cfRule type="cellIs" dxfId="3" priority="7" operator="lessThan">
      <formula>0.5</formula>
    </cfRule>
    <cfRule type="cellIs" dxfId="2" priority="8" operator="greaterThan">
      <formula>0.5</formula>
    </cfRule>
  </conditionalFormatting>
  <conditionalFormatting sqref="T30:U31">
    <cfRule type="cellIs" dxfId="1" priority="1" operator="lessThan">
      <formula>0.5</formula>
    </cfRule>
    <cfRule type="cellIs" dxfId="0" priority="2" operator="greaterThan">
      <formula>0.5</formula>
    </cfRule>
  </conditionalFormatting>
  <pageMargins left="0.25" right="0.25" top="0.75" bottom="0.75" header="0.3" footer="0.3"/>
  <pageSetup orientation="landscape" horizontalDpi="300" verticalDpi="300" r:id="rId1"/>
  <ignoredErrors>
    <ignoredError sqref="G17:I17 G27:I27 G20:I20 G21:I21 G22:I22 G23:I23 H24:I24 G25:I25 G26:I26 N17:P17 N27:P27 N20:P20 N21:P21 N22:P22 N23:P23 N24:P24 N25:P25 N26:P26" unlockedFormula="1"/>
    <ignoredError sqref="E17:F17 E27:F27" formulaRange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82" id="{F708C490-D622-45E5-853E-5C97FABFEE65}">
            <x14:iconSet iconSet="3Triangles">
              <x14:cfvo type="percent">
                <xm:f>0</xm:f>
              </x14:cfvo>
              <x14:cfvo type="num">
                <xm:f>$Q$9</xm:f>
              </x14:cfvo>
              <x14:cfvo type="num" gte="0">
                <xm:f>$Q$9</xm:f>
              </x14:cfvo>
            </x14:iconSet>
          </x14:cfRule>
          <xm:sqref>E9</xm:sqref>
        </x14:conditionalFormatting>
        <x14:conditionalFormatting xmlns:xm="http://schemas.microsoft.com/office/excel/2006/main">
          <x14:cfRule type="iconSet" priority="83" id="{40776D1E-3788-47CC-BF1C-F5052E4A947A}">
            <x14:iconSet iconSet="3Triangles">
              <x14:cfvo type="percent">
                <xm:f>0</xm:f>
              </x14:cfvo>
              <x14:cfvo type="num">
                <xm:f>$Q$10</xm:f>
              </x14:cfvo>
              <x14:cfvo type="num" gte="0">
                <xm:f>$Q$10</xm:f>
              </x14:cfvo>
            </x14:iconSet>
          </x14:cfRule>
          <xm:sqref>E10</xm:sqref>
        </x14:conditionalFormatting>
        <x14:conditionalFormatting xmlns:xm="http://schemas.microsoft.com/office/excel/2006/main">
          <x14:cfRule type="iconSet" priority="84" id="{91C4D811-DC85-4A31-B9D3-06618DC26463}">
            <x14:iconSet iconSet="3Triangles">
              <x14:cfvo type="percent">
                <xm:f>0</xm:f>
              </x14:cfvo>
              <x14:cfvo type="num">
                <xm:f>$Q$11</xm:f>
              </x14:cfvo>
              <x14:cfvo type="num" gte="0">
                <xm:f>$Q$11</xm:f>
              </x14:cfvo>
            </x14:iconSet>
          </x14:cfRule>
          <xm:sqref>E11</xm:sqref>
        </x14:conditionalFormatting>
        <x14:conditionalFormatting xmlns:xm="http://schemas.microsoft.com/office/excel/2006/main">
          <x14:cfRule type="iconSet" priority="85" id="{97B22E7B-04C4-408D-A075-0071DED2A530}">
            <x14:iconSet iconSet="3Triangles">
              <x14:cfvo type="percent">
                <xm:f>0</xm:f>
              </x14:cfvo>
              <x14:cfvo type="num">
                <xm:f>$Q$12</xm:f>
              </x14:cfvo>
              <x14:cfvo type="num" gte="0">
                <xm:f>$Q$12</xm:f>
              </x14:cfvo>
            </x14:iconSet>
          </x14:cfRule>
          <xm:sqref>E12</xm:sqref>
        </x14:conditionalFormatting>
        <x14:conditionalFormatting xmlns:xm="http://schemas.microsoft.com/office/excel/2006/main">
          <x14:cfRule type="iconSet" priority="88" id="{5D79BD85-593B-4226-8181-F97DE1B1CD35}">
            <x14:iconSet iconSet="3Triangles">
              <x14:cfvo type="percent">
                <xm:f>0</xm:f>
              </x14:cfvo>
              <x14:cfvo type="num">
                <xm:f>$Q$15</xm:f>
              </x14:cfvo>
              <x14:cfvo type="num" gte="0">
                <xm:f>$Q$15</xm:f>
              </x14:cfvo>
            </x14:iconSet>
          </x14:cfRule>
          <xm:sqref>E15</xm:sqref>
        </x14:conditionalFormatting>
        <x14:conditionalFormatting xmlns:xm="http://schemas.microsoft.com/office/excel/2006/main">
          <x14:cfRule type="iconSet" priority="89" id="{F64A0D41-644D-47B6-BC60-DC417B38FD86}">
            <x14:iconSet iconSet="3Triangles">
              <x14:cfvo type="percent">
                <xm:f>0</xm:f>
              </x14:cfvo>
              <x14:cfvo type="num">
                <xm:f>$Q$16</xm:f>
              </x14:cfvo>
              <x14:cfvo type="num" gte="0">
                <xm:f>$Q$16</xm:f>
              </x14:cfvo>
            </x14:iconSet>
          </x14:cfRule>
          <xm:sqref>E16</xm:sqref>
        </x14:conditionalFormatting>
        <x14:conditionalFormatting xmlns:xm="http://schemas.microsoft.com/office/excel/2006/main">
          <x14:cfRule type="iconSet" priority="91" id="{C1544989-32FA-4453-BA95-92B9BBE13660}">
            <x14:iconSet iconSet="3Triangles">
              <x14:cfvo type="percent">
                <xm:f>0</xm:f>
              </x14:cfvo>
              <x14:cfvo type="num">
                <xm:f>$Q$20</xm:f>
              </x14:cfvo>
              <x14:cfvo type="num" gte="0">
                <xm:f>$Q$20</xm:f>
              </x14:cfvo>
            </x14:iconSet>
          </x14:cfRule>
          <xm:sqref>E20</xm:sqref>
        </x14:conditionalFormatting>
        <x14:conditionalFormatting xmlns:xm="http://schemas.microsoft.com/office/excel/2006/main">
          <x14:cfRule type="iconSet" priority="93" id="{D8674D6F-0492-4705-A741-DDA81F76CD92}">
            <x14:iconSet iconSet="3Triangles">
              <x14:cfvo type="percent">
                <xm:f>0</xm:f>
              </x14:cfvo>
              <x14:cfvo type="num">
                <xm:f>$Q$21</xm:f>
              </x14:cfvo>
              <x14:cfvo type="num" gte="0">
                <xm:f>$Q$21</xm:f>
              </x14:cfvo>
            </x14:iconSet>
          </x14:cfRule>
          <xm:sqref>E21</xm:sqref>
        </x14:conditionalFormatting>
        <x14:conditionalFormatting xmlns:xm="http://schemas.microsoft.com/office/excel/2006/main">
          <x14:cfRule type="iconSet" priority="94" id="{95B9FFD3-987E-4AC8-BA2A-970653BBA3F4}">
            <x14:iconSet iconSet="3Triangles">
              <x14:cfvo type="percent">
                <xm:f>0</xm:f>
              </x14:cfvo>
              <x14:cfvo type="num">
                <xm:f>$Q$22</xm:f>
              </x14:cfvo>
              <x14:cfvo type="num" gte="0">
                <xm:f>$Q$22</xm:f>
              </x14:cfvo>
            </x14:iconSet>
          </x14:cfRule>
          <xm:sqref>E22</xm:sqref>
        </x14:conditionalFormatting>
        <x14:conditionalFormatting xmlns:xm="http://schemas.microsoft.com/office/excel/2006/main">
          <x14:cfRule type="iconSet" priority="95" id="{D7ADB16C-5F19-4798-BEAF-9994A8B8F5B2}">
            <x14:iconSet iconSet="3Triangles">
              <x14:cfvo type="percent">
                <xm:f>0</xm:f>
              </x14:cfvo>
              <x14:cfvo type="num">
                <xm:f>$Q$23</xm:f>
              </x14:cfvo>
              <x14:cfvo type="num" gte="0">
                <xm:f>$Q$23</xm:f>
              </x14:cfvo>
            </x14:iconSet>
          </x14:cfRule>
          <xm:sqref>E23</xm:sqref>
        </x14:conditionalFormatting>
        <x14:conditionalFormatting xmlns:xm="http://schemas.microsoft.com/office/excel/2006/main">
          <x14:cfRule type="iconSet" priority="96" id="{7A6D642C-7DBD-4B34-88DF-7D946FC34F03}">
            <x14:iconSet iconSet="3Triangles">
              <x14:cfvo type="percent">
                <xm:f>0</xm:f>
              </x14:cfvo>
              <x14:cfvo type="num">
                <xm:f>$Q$24</xm:f>
              </x14:cfvo>
              <x14:cfvo type="num" gte="0">
                <xm:f>$Q$24</xm:f>
              </x14:cfvo>
            </x14:iconSet>
          </x14:cfRule>
          <xm:sqref>E24</xm:sqref>
        </x14:conditionalFormatting>
        <x14:conditionalFormatting xmlns:xm="http://schemas.microsoft.com/office/excel/2006/main">
          <x14:cfRule type="iconSet" priority="97" id="{A2BA5D64-9C7D-476D-9BE3-BD1B8283F742}">
            <x14:iconSet iconSet="3Triangles">
              <x14:cfvo type="percent">
                <xm:f>0</xm:f>
              </x14:cfvo>
              <x14:cfvo type="num">
                <xm:f>$Q$25</xm:f>
              </x14:cfvo>
              <x14:cfvo type="num" gte="0">
                <xm:f>$Q$25</xm:f>
              </x14:cfvo>
            </x14:iconSet>
          </x14:cfRule>
          <xm:sqref>E25</xm:sqref>
        </x14:conditionalFormatting>
        <x14:conditionalFormatting xmlns:xm="http://schemas.microsoft.com/office/excel/2006/main">
          <x14:cfRule type="iconSet" priority="100" id="{65E2127B-D286-4C82-B7A2-48295F1A3633}">
            <x14:iconSet iconSet="3Triangles">
              <x14:cfvo type="percent">
                <xm:f>0</xm:f>
              </x14:cfvo>
              <x14:cfvo type="num">
                <xm:f>$Q$32</xm:f>
              </x14:cfvo>
              <x14:cfvo type="num" gte="0">
                <xm:f>$Q$32</xm:f>
              </x14:cfvo>
            </x14:iconSet>
          </x14:cfRule>
          <xm:sqref>E32</xm:sqref>
        </x14:conditionalFormatting>
        <x14:conditionalFormatting xmlns:xm="http://schemas.microsoft.com/office/excel/2006/main">
          <x14:cfRule type="iconSet" priority="101" id="{D5D40974-CFFE-4F44-9331-30231F79BB3D}">
            <x14:iconSet iconSet="3Triangles">
              <x14:cfvo type="percent">
                <xm:f>0</xm:f>
              </x14:cfvo>
              <x14:cfvo type="num">
                <xm:f>$R$9</xm:f>
              </x14:cfvo>
              <x14:cfvo type="num" gte="0">
                <xm:f>$R$9</xm:f>
              </x14:cfvo>
            </x14:iconSet>
          </x14:cfRule>
          <xm:sqref>F9</xm:sqref>
        </x14:conditionalFormatting>
        <x14:conditionalFormatting xmlns:xm="http://schemas.microsoft.com/office/excel/2006/main">
          <x14:cfRule type="iconSet" priority="102" id="{FA85D0D8-A415-4577-A020-B745D0A17652}">
            <x14:iconSet iconSet="3Triangles">
              <x14:cfvo type="percent">
                <xm:f>0</xm:f>
              </x14:cfvo>
              <x14:cfvo type="num">
                <xm:f>$S$9</xm:f>
              </x14:cfvo>
              <x14:cfvo type="num" gte="0">
                <xm:f>$S$9</xm:f>
              </x14:cfvo>
            </x14:iconSet>
          </x14:cfRule>
          <xm:sqref>G9</xm:sqref>
        </x14:conditionalFormatting>
        <x14:conditionalFormatting xmlns:xm="http://schemas.microsoft.com/office/excel/2006/main">
          <x14:cfRule type="iconSet" priority="103" id="{D0390679-A01B-4978-920A-1D2BA8702A47}">
            <x14:iconSet iconSet="3Triangles">
              <x14:cfvo type="percent">
                <xm:f>0</xm:f>
              </x14:cfvo>
              <x14:cfvo type="num">
                <xm:f>$R$10</xm:f>
              </x14:cfvo>
              <x14:cfvo type="num" gte="0">
                <xm:f>$R$10</xm:f>
              </x14:cfvo>
            </x14:iconSet>
          </x14:cfRule>
          <xm:sqref>F10</xm:sqref>
        </x14:conditionalFormatting>
        <x14:conditionalFormatting xmlns:xm="http://schemas.microsoft.com/office/excel/2006/main">
          <x14:cfRule type="iconSet" priority="104" id="{B1630188-7075-4DE7-9C6E-E170A7CF40B3}">
            <x14:iconSet iconSet="3Triangles">
              <x14:cfvo type="percent">
                <xm:f>0</xm:f>
              </x14:cfvo>
              <x14:cfvo type="num">
                <xm:f>$R$11</xm:f>
              </x14:cfvo>
              <x14:cfvo type="num" gte="0">
                <xm:f>$R$11</xm:f>
              </x14:cfvo>
            </x14:iconSet>
          </x14:cfRule>
          <xm:sqref>F11</xm:sqref>
        </x14:conditionalFormatting>
        <x14:conditionalFormatting xmlns:xm="http://schemas.microsoft.com/office/excel/2006/main">
          <x14:cfRule type="iconSet" priority="105" id="{8C298EFE-9939-4EE9-80AA-6F8CC5824995}">
            <x14:iconSet iconSet="3Triangles">
              <x14:cfvo type="percent">
                <xm:f>0</xm:f>
              </x14:cfvo>
              <x14:cfvo type="num">
                <xm:f>$R$12</xm:f>
              </x14:cfvo>
              <x14:cfvo type="num" gte="0">
                <xm:f>$R$12</xm:f>
              </x14:cfvo>
            </x14:iconSet>
          </x14:cfRule>
          <xm:sqref>F12</xm:sqref>
        </x14:conditionalFormatting>
        <x14:conditionalFormatting xmlns:xm="http://schemas.microsoft.com/office/excel/2006/main">
          <x14:cfRule type="iconSet" priority="108" id="{C519012B-A3C7-4A1A-A8E9-CDD4C1711725}">
            <x14:iconSet iconSet="3Triangles">
              <x14:cfvo type="percent">
                <xm:f>0</xm:f>
              </x14:cfvo>
              <x14:cfvo type="num">
                <xm:f>$R$15</xm:f>
              </x14:cfvo>
              <x14:cfvo type="num" gte="0">
                <xm:f>$R$15</xm:f>
              </x14:cfvo>
            </x14:iconSet>
          </x14:cfRule>
          <xm:sqref>F15</xm:sqref>
        </x14:conditionalFormatting>
        <x14:conditionalFormatting xmlns:xm="http://schemas.microsoft.com/office/excel/2006/main">
          <x14:cfRule type="iconSet" priority="109" id="{02661337-EF79-4387-8F6F-D032024FFCC1}">
            <x14:iconSet iconSet="3Triangles">
              <x14:cfvo type="percent">
                <xm:f>0</xm:f>
              </x14:cfvo>
              <x14:cfvo type="num">
                <xm:f>$R$16</xm:f>
              </x14:cfvo>
              <x14:cfvo type="num" gte="0">
                <xm:f>$R$16</xm:f>
              </x14:cfvo>
            </x14:iconSet>
          </x14:cfRule>
          <xm:sqref>F16</xm:sqref>
        </x14:conditionalFormatting>
        <x14:conditionalFormatting xmlns:xm="http://schemas.microsoft.com/office/excel/2006/main">
          <x14:cfRule type="iconSet" priority="111" id="{48C9C27F-5895-422C-9038-D0B2F04062FF}">
            <x14:iconSet iconSet="3Triangles">
              <x14:cfvo type="percent">
                <xm:f>0</xm:f>
              </x14:cfvo>
              <x14:cfvo type="num">
                <xm:f>$R$20</xm:f>
              </x14:cfvo>
              <x14:cfvo type="num" gte="0">
                <xm:f>$R$20</xm:f>
              </x14:cfvo>
            </x14:iconSet>
          </x14:cfRule>
          <xm:sqref>F20</xm:sqref>
        </x14:conditionalFormatting>
        <x14:conditionalFormatting xmlns:xm="http://schemas.microsoft.com/office/excel/2006/main">
          <x14:cfRule type="iconSet" priority="113" id="{3D80D8EC-3A34-4119-B82F-4D0D9B5667D5}">
            <x14:iconSet iconSet="3Triangles">
              <x14:cfvo type="percent">
                <xm:f>0</xm:f>
              </x14:cfvo>
              <x14:cfvo type="num">
                <xm:f>$R$21</xm:f>
              </x14:cfvo>
              <x14:cfvo type="num" gte="0">
                <xm:f>$R$21</xm:f>
              </x14:cfvo>
            </x14:iconSet>
          </x14:cfRule>
          <xm:sqref>F21</xm:sqref>
        </x14:conditionalFormatting>
        <x14:conditionalFormatting xmlns:xm="http://schemas.microsoft.com/office/excel/2006/main">
          <x14:cfRule type="iconSet" priority="114" id="{399090ED-3E7E-49AC-B3E0-F1BCA8146022}">
            <x14:iconSet iconSet="3Triangles">
              <x14:cfvo type="percent">
                <xm:f>0</xm:f>
              </x14:cfvo>
              <x14:cfvo type="num">
                <xm:f>$R$22</xm:f>
              </x14:cfvo>
              <x14:cfvo type="num" gte="0">
                <xm:f>$R$22</xm:f>
              </x14:cfvo>
            </x14:iconSet>
          </x14:cfRule>
          <xm:sqref>F22</xm:sqref>
        </x14:conditionalFormatting>
        <x14:conditionalFormatting xmlns:xm="http://schemas.microsoft.com/office/excel/2006/main">
          <x14:cfRule type="iconSet" priority="115" id="{FBC4FB23-6950-4B37-9919-66BCFB7A6E62}">
            <x14:iconSet iconSet="3Triangles">
              <x14:cfvo type="percent">
                <xm:f>0</xm:f>
              </x14:cfvo>
              <x14:cfvo type="num">
                <xm:f>$R$23</xm:f>
              </x14:cfvo>
              <x14:cfvo type="num" gte="0">
                <xm:f>$R$23</xm:f>
              </x14:cfvo>
            </x14:iconSet>
          </x14:cfRule>
          <xm:sqref>F23</xm:sqref>
        </x14:conditionalFormatting>
        <x14:conditionalFormatting xmlns:xm="http://schemas.microsoft.com/office/excel/2006/main">
          <x14:cfRule type="iconSet" priority="116" id="{F80BD094-39B2-4A0E-B02E-7420E10EADED}">
            <x14:iconSet iconSet="3Triangles">
              <x14:cfvo type="percent">
                <xm:f>0</xm:f>
              </x14:cfvo>
              <x14:cfvo type="num">
                <xm:f>$R$24</xm:f>
              </x14:cfvo>
              <x14:cfvo type="num" gte="0">
                <xm:f>$R$24</xm:f>
              </x14:cfvo>
            </x14:iconSet>
          </x14:cfRule>
          <xm:sqref>F24</xm:sqref>
        </x14:conditionalFormatting>
        <x14:conditionalFormatting xmlns:xm="http://schemas.microsoft.com/office/excel/2006/main">
          <x14:cfRule type="iconSet" priority="117" id="{66BF149F-EFA1-47E8-B55C-DD8D37A514AD}">
            <x14:iconSet iconSet="3Triangles">
              <x14:cfvo type="percent">
                <xm:f>0</xm:f>
              </x14:cfvo>
              <x14:cfvo type="num">
                <xm:f>$R$25</xm:f>
              </x14:cfvo>
              <x14:cfvo type="num" gte="0">
                <xm:f>$R$25</xm:f>
              </x14:cfvo>
            </x14:iconSet>
          </x14:cfRule>
          <xm:sqref>F25</xm:sqref>
        </x14:conditionalFormatting>
        <x14:conditionalFormatting xmlns:xm="http://schemas.microsoft.com/office/excel/2006/main">
          <x14:cfRule type="iconSet" priority="120" id="{213651D3-34EC-4B13-A633-D5139B38821C}">
            <x14:iconSet iconSet="3Triangles">
              <x14:cfvo type="percent">
                <xm:f>0</xm:f>
              </x14:cfvo>
              <x14:cfvo type="num">
                <xm:f>$R$32</xm:f>
              </x14:cfvo>
              <x14:cfvo type="num" gte="0">
                <xm:f>$R$32</xm:f>
              </x14:cfvo>
            </x14:iconSet>
          </x14:cfRule>
          <xm:sqref>F32</xm:sqref>
        </x14:conditionalFormatting>
        <x14:conditionalFormatting xmlns:xm="http://schemas.microsoft.com/office/excel/2006/main">
          <x14:cfRule type="iconSet" priority="121" id="{7FF26E81-90CE-436B-AD48-CFB07C0CB3B4}">
            <x14:iconSet iconSet="3Triangles">
              <x14:cfvo type="percent">
                <xm:f>0</xm:f>
              </x14:cfvo>
              <x14:cfvo type="num">
                <xm:f>$S$10</xm:f>
              </x14:cfvo>
              <x14:cfvo type="num" gte="0">
                <xm:f>$S$10</xm:f>
              </x14:cfvo>
            </x14:iconSet>
          </x14:cfRule>
          <xm:sqref>G10</xm:sqref>
        </x14:conditionalFormatting>
        <x14:conditionalFormatting xmlns:xm="http://schemas.microsoft.com/office/excel/2006/main">
          <x14:cfRule type="iconSet" priority="122" id="{D73F441B-891B-4975-B42C-CBFC019BEE1A}">
            <x14:iconSet iconSet="3Triangles">
              <x14:cfvo type="percent">
                <xm:f>0</xm:f>
              </x14:cfvo>
              <x14:cfvo type="num">
                <xm:f>$S$11</xm:f>
              </x14:cfvo>
              <x14:cfvo type="num" gte="0">
                <xm:f>$S$11</xm:f>
              </x14:cfvo>
            </x14:iconSet>
          </x14:cfRule>
          <xm:sqref>G11</xm:sqref>
        </x14:conditionalFormatting>
        <x14:conditionalFormatting xmlns:xm="http://schemas.microsoft.com/office/excel/2006/main">
          <x14:cfRule type="iconSet" priority="123" id="{E7B2CE44-E198-47DD-8C33-C2BE1F91652F}">
            <x14:iconSet iconSet="3Triangles">
              <x14:cfvo type="percent">
                <xm:f>0</xm:f>
              </x14:cfvo>
              <x14:cfvo type="num">
                <xm:f>$S$12</xm:f>
              </x14:cfvo>
              <x14:cfvo type="num" gte="0">
                <xm:f>$S$12</xm:f>
              </x14:cfvo>
            </x14:iconSet>
          </x14:cfRule>
          <xm:sqref>G12</xm:sqref>
        </x14:conditionalFormatting>
        <x14:conditionalFormatting xmlns:xm="http://schemas.microsoft.com/office/excel/2006/main">
          <x14:cfRule type="iconSet" priority="124" id="{6475E17D-660F-4638-A311-0B241420DB95}">
            <x14:iconSet iconSet="3Triangles">
              <x14:cfvo type="percent">
                <xm:f>0</xm:f>
              </x14:cfvo>
              <x14:cfvo type="num">
                <xm:f>$S$13</xm:f>
              </x14:cfvo>
              <x14:cfvo type="num" gte="0">
                <xm:f>$S$13</xm:f>
              </x14:cfvo>
            </x14:iconSet>
          </x14:cfRule>
          <xm:sqref>G13</xm:sqref>
        </x14:conditionalFormatting>
        <x14:conditionalFormatting xmlns:xm="http://schemas.microsoft.com/office/excel/2006/main">
          <x14:cfRule type="iconSet" priority="125" id="{8DBB4271-C06C-4641-86B9-1876A15A6F66}">
            <x14:iconSet iconSet="3Triangles">
              <x14:cfvo type="percent">
                <xm:f>0</xm:f>
              </x14:cfvo>
              <x14:cfvo type="num">
                <xm:f>$S$14</xm:f>
              </x14:cfvo>
              <x14:cfvo type="num" gte="0">
                <xm:f>$S$14</xm:f>
              </x14:cfvo>
            </x14:iconSet>
          </x14:cfRule>
          <xm:sqref>G14</xm:sqref>
        </x14:conditionalFormatting>
        <x14:conditionalFormatting xmlns:xm="http://schemas.microsoft.com/office/excel/2006/main">
          <x14:cfRule type="iconSet" priority="126" id="{B481FBE4-DB8A-49F3-B0A1-8F80AC1EF47A}">
            <x14:iconSet iconSet="3Triangles">
              <x14:cfvo type="percent">
                <xm:f>0</xm:f>
              </x14:cfvo>
              <x14:cfvo type="num">
                <xm:f>$S$15</xm:f>
              </x14:cfvo>
              <x14:cfvo type="num" gte="0">
                <xm:f>$S$15</xm:f>
              </x14:cfvo>
            </x14:iconSet>
          </x14:cfRule>
          <xm:sqref>G15</xm:sqref>
        </x14:conditionalFormatting>
        <x14:conditionalFormatting xmlns:xm="http://schemas.microsoft.com/office/excel/2006/main">
          <x14:cfRule type="iconSet" priority="127" id="{5F501FC2-A74C-4036-84AA-ABE32A03E4E6}">
            <x14:iconSet iconSet="3Triangles">
              <x14:cfvo type="percent">
                <xm:f>0</xm:f>
              </x14:cfvo>
              <x14:cfvo type="num">
                <xm:f>$S$16</xm:f>
              </x14:cfvo>
              <x14:cfvo type="num" gte="0">
                <xm:f>$S$16</xm:f>
              </x14:cfvo>
            </x14:iconSet>
          </x14:cfRule>
          <xm:sqref>G16</xm:sqref>
        </x14:conditionalFormatting>
        <x14:conditionalFormatting xmlns:xm="http://schemas.microsoft.com/office/excel/2006/main">
          <x14:cfRule type="iconSet" priority="128" id="{1ED3DD03-3FD8-4190-B3D4-B9843163AE7F}">
            <x14:iconSet iconSet="3Triangles">
              <x14:cfvo type="percent">
                <xm:f>0</xm:f>
              </x14:cfvo>
              <x14:cfvo type="num">
                <xm:f>$S$17</xm:f>
              </x14:cfvo>
              <x14:cfvo type="num" gte="0">
                <xm:f>$S$17</xm:f>
              </x14:cfvo>
            </x14:iconSet>
          </x14:cfRule>
          <xm:sqref>G17</xm:sqref>
        </x14:conditionalFormatting>
        <x14:conditionalFormatting xmlns:xm="http://schemas.microsoft.com/office/excel/2006/main">
          <x14:cfRule type="iconSet" priority="129" id="{72DFB1BF-485E-4CD1-B4A1-C482299C2A93}">
            <x14:iconSet iconSet="3Triangles">
              <x14:cfvo type="percent">
                <xm:f>0</xm:f>
              </x14:cfvo>
              <x14:cfvo type="num">
                <xm:f>$S$20</xm:f>
              </x14:cfvo>
              <x14:cfvo type="num" gte="0">
                <xm:f>$S$20</xm:f>
              </x14:cfvo>
            </x14:iconSet>
          </x14:cfRule>
          <xm:sqref>G20</xm:sqref>
        </x14:conditionalFormatting>
        <x14:conditionalFormatting xmlns:xm="http://schemas.microsoft.com/office/excel/2006/main">
          <x14:cfRule type="iconSet" priority="131" id="{4304827B-FB8F-4C9A-A70E-CC35F6ACB1B8}">
            <x14:iconSet iconSet="3Triangles">
              <x14:cfvo type="percent">
                <xm:f>0</xm:f>
              </x14:cfvo>
              <x14:cfvo type="num">
                <xm:f>$S$21</xm:f>
              </x14:cfvo>
              <x14:cfvo type="num" gte="0">
                <xm:f>$S$21</xm:f>
              </x14:cfvo>
            </x14:iconSet>
          </x14:cfRule>
          <xm:sqref>G21</xm:sqref>
        </x14:conditionalFormatting>
        <x14:conditionalFormatting xmlns:xm="http://schemas.microsoft.com/office/excel/2006/main">
          <x14:cfRule type="iconSet" priority="132" id="{24FC0EEF-D8E1-4F80-83EF-F0590EA4275C}">
            <x14:iconSet iconSet="3Triangles">
              <x14:cfvo type="percent">
                <xm:f>0</xm:f>
              </x14:cfvo>
              <x14:cfvo type="num">
                <xm:f>$S$22</xm:f>
              </x14:cfvo>
              <x14:cfvo type="num" gte="0">
                <xm:f>$S$22</xm:f>
              </x14:cfvo>
            </x14:iconSet>
          </x14:cfRule>
          <xm:sqref>G22</xm:sqref>
        </x14:conditionalFormatting>
        <x14:conditionalFormatting xmlns:xm="http://schemas.microsoft.com/office/excel/2006/main">
          <x14:cfRule type="iconSet" priority="133" id="{D8F05118-0968-4631-83D3-338DF5491435}">
            <x14:iconSet iconSet="3Triangles">
              <x14:cfvo type="percent">
                <xm:f>0</xm:f>
              </x14:cfvo>
              <x14:cfvo type="num">
                <xm:f>$S$23</xm:f>
              </x14:cfvo>
              <x14:cfvo type="num" gte="0">
                <xm:f>$S$23</xm:f>
              </x14:cfvo>
            </x14:iconSet>
          </x14:cfRule>
          <xm:sqref>G23:G24</xm:sqref>
        </x14:conditionalFormatting>
        <x14:conditionalFormatting xmlns:xm="http://schemas.microsoft.com/office/excel/2006/main">
          <x14:cfRule type="iconSet" priority="135" id="{682438D4-F79B-4B7A-ABC7-C90FA169F7C8}">
            <x14:iconSet iconSet="3Triangles">
              <x14:cfvo type="percent">
                <xm:f>0</xm:f>
              </x14:cfvo>
              <x14:cfvo type="num">
                <xm:f>$S$25</xm:f>
              </x14:cfvo>
              <x14:cfvo type="num" gte="0">
                <xm:f>$S$25</xm:f>
              </x14:cfvo>
            </x14:iconSet>
          </x14:cfRule>
          <xm:sqref>G25</xm:sqref>
        </x14:conditionalFormatting>
        <x14:conditionalFormatting xmlns:xm="http://schemas.microsoft.com/office/excel/2006/main">
          <x14:cfRule type="iconSet" priority="136" id="{B26C0542-B8A3-46EF-B585-FAC48F32EA6B}">
            <x14:iconSet iconSet="3Triangles">
              <x14:cfvo type="percent">
                <xm:f>0</xm:f>
              </x14:cfvo>
              <x14:cfvo type="num">
                <xm:f>$S$26</xm:f>
              </x14:cfvo>
              <x14:cfvo type="num" gte="0">
                <xm:f>$S$26</xm:f>
              </x14:cfvo>
            </x14:iconSet>
          </x14:cfRule>
          <xm:sqref>G26</xm:sqref>
        </x14:conditionalFormatting>
        <x14:conditionalFormatting xmlns:xm="http://schemas.microsoft.com/office/excel/2006/main">
          <x14:cfRule type="iconSet" priority="137" id="{3EDC445D-0CAE-4383-AEAB-AD1D33ED47B8}">
            <x14:iconSet iconSet="3Triangles">
              <x14:cfvo type="percent">
                <xm:f>0</xm:f>
              </x14:cfvo>
              <x14:cfvo type="num">
                <xm:f>$S$27</xm:f>
              </x14:cfvo>
              <x14:cfvo type="num" gte="0">
                <xm:f>$S$27</xm:f>
              </x14:cfvo>
            </x14:iconSet>
          </x14:cfRule>
          <xm:sqref>G27</xm:sqref>
        </x14:conditionalFormatting>
        <x14:conditionalFormatting xmlns:xm="http://schemas.microsoft.com/office/excel/2006/main">
          <x14:cfRule type="iconSet" priority="138" id="{AF7F6FCE-6F82-4757-9CE3-B441ED6824B6}">
            <x14:iconSet iconSet="3Triangles">
              <x14:cfvo type="percent">
                <xm:f>0</xm:f>
              </x14:cfvo>
              <x14:cfvo type="num">
                <xm:f>$S$32</xm:f>
              </x14:cfvo>
              <x14:cfvo type="num" gte="0">
                <xm:f>$S$32</xm:f>
              </x14:cfvo>
            </x14:iconSet>
          </x14:cfRule>
          <xm:sqref>G32</xm:sqref>
        </x14:conditionalFormatting>
        <x14:conditionalFormatting xmlns:xm="http://schemas.microsoft.com/office/excel/2006/main">
          <x14:cfRule type="iconSet" priority="139" id="{27276D53-A0DB-468C-8154-DCB557D81D7B}">
            <x14:iconSet iconSet="3Triangles">
              <x14:cfvo type="percent">
                <xm:f>0</xm:f>
              </x14:cfvo>
              <x14:cfvo type="num">
                <xm:f>$Q$34</xm:f>
              </x14:cfvo>
              <x14:cfvo type="num" gte="0">
                <xm:f>$Q$34</xm:f>
              </x14:cfvo>
            </x14:iconSet>
          </x14:cfRule>
          <xm:sqref>E34</xm:sqref>
        </x14:conditionalFormatting>
        <x14:conditionalFormatting xmlns:xm="http://schemas.microsoft.com/office/excel/2006/main">
          <x14:cfRule type="iconSet" priority="140" id="{45DBDC7A-2301-43AC-99F7-3474C42A47F4}">
            <x14:iconSet iconSet="3Triangles">
              <x14:cfvo type="percent">
                <xm:f>0</xm:f>
              </x14:cfvo>
              <x14:cfvo type="num">
                <xm:f>$Q$35</xm:f>
              </x14:cfvo>
              <x14:cfvo type="num" gte="0">
                <xm:f>$Q$35</xm:f>
              </x14:cfvo>
            </x14:iconSet>
          </x14:cfRule>
          <xm:sqref>E35</xm:sqref>
        </x14:conditionalFormatting>
        <x14:conditionalFormatting xmlns:xm="http://schemas.microsoft.com/office/excel/2006/main">
          <x14:cfRule type="iconSet" priority="143" id="{9796842D-F0E0-4D84-A07D-D5F23DB53274}">
            <x14:iconSet iconSet="3Triangles">
              <x14:cfvo type="percent">
                <xm:f>0</xm:f>
              </x14:cfvo>
              <x14:cfvo type="num">
                <xm:f>$Q$36</xm:f>
              </x14:cfvo>
              <x14:cfvo type="num" gte="0">
                <xm:f>$Q$36</xm:f>
              </x14:cfvo>
            </x14:iconSet>
          </x14:cfRule>
          <xm:sqref>E36</xm:sqref>
        </x14:conditionalFormatting>
        <x14:conditionalFormatting xmlns:xm="http://schemas.microsoft.com/office/excel/2006/main">
          <x14:cfRule type="iconSet" priority="144" id="{08E43501-1FAB-43FF-A460-900940F272F1}">
            <x14:iconSet iconSet="3Triangles">
              <x14:cfvo type="percent">
                <xm:f>0</xm:f>
              </x14:cfvo>
              <x14:cfvo type="num">
                <xm:f>$R$34</xm:f>
              </x14:cfvo>
              <x14:cfvo type="num" gte="0">
                <xm:f>$R$34</xm:f>
              </x14:cfvo>
            </x14:iconSet>
          </x14:cfRule>
          <xm:sqref>F34</xm:sqref>
        </x14:conditionalFormatting>
        <x14:conditionalFormatting xmlns:xm="http://schemas.microsoft.com/office/excel/2006/main">
          <x14:cfRule type="iconSet" priority="145" id="{B8CADF9C-8283-4432-9B56-88A8CB2BDDBC}">
            <x14:iconSet iconSet="3Triangles">
              <x14:cfvo type="percent">
                <xm:f>0</xm:f>
              </x14:cfvo>
              <x14:cfvo type="num">
                <xm:f>$R$35</xm:f>
              </x14:cfvo>
              <x14:cfvo type="num" gte="0">
                <xm:f>$R$35</xm:f>
              </x14:cfvo>
            </x14:iconSet>
          </x14:cfRule>
          <xm:sqref>F35</xm:sqref>
        </x14:conditionalFormatting>
        <x14:conditionalFormatting xmlns:xm="http://schemas.microsoft.com/office/excel/2006/main">
          <x14:cfRule type="iconSet" priority="148" id="{84A931A5-3564-4C9F-ACC6-3B5DB2F46414}">
            <x14:iconSet iconSet="3Triangles">
              <x14:cfvo type="percent">
                <xm:f>0</xm:f>
              </x14:cfvo>
              <x14:cfvo type="num">
                <xm:f>$R$36</xm:f>
              </x14:cfvo>
              <x14:cfvo type="num" gte="0">
                <xm:f>$R$36</xm:f>
              </x14:cfvo>
            </x14:iconSet>
          </x14:cfRule>
          <xm:sqref>F36</xm:sqref>
        </x14:conditionalFormatting>
        <x14:conditionalFormatting xmlns:xm="http://schemas.microsoft.com/office/excel/2006/main">
          <x14:cfRule type="iconSet" priority="149" id="{541AC98F-69DC-4EA8-B3E6-B17064E15840}">
            <x14:iconSet iconSet="3Triangles">
              <x14:cfvo type="percent">
                <xm:f>0</xm:f>
              </x14:cfvo>
              <x14:cfvo type="num">
                <xm:f>$S$34</xm:f>
              </x14:cfvo>
              <x14:cfvo type="num" gte="0">
                <xm:f>$S$34</xm:f>
              </x14:cfvo>
            </x14:iconSet>
          </x14:cfRule>
          <xm:sqref>G34</xm:sqref>
        </x14:conditionalFormatting>
        <x14:conditionalFormatting xmlns:xm="http://schemas.microsoft.com/office/excel/2006/main">
          <x14:cfRule type="iconSet" priority="150" id="{F350C32B-1E3B-4689-AC71-7AB760E45E4D}">
            <x14:iconSet iconSet="3Triangles">
              <x14:cfvo type="percent">
                <xm:f>0</xm:f>
              </x14:cfvo>
              <x14:cfvo type="num">
                <xm:f>$S$35</xm:f>
              </x14:cfvo>
              <x14:cfvo type="num" gte="0">
                <xm:f>$S$35</xm:f>
              </x14:cfvo>
            </x14:iconSet>
          </x14:cfRule>
          <xm:sqref>G35</xm:sqref>
        </x14:conditionalFormatting>
        <x14:conditionalFormatting xmlns:xm="http://schemas.microsoft.com/office/excel/2006/main">
          <x14:cfRule type="iconSet" priority="153" id="{ADCD962A-943B-4F30-8065-64AF720D20A7}">
            <x14:iconSet iconSet="3Triangles">
              <x14:cfvo type="percent">
                <xm:f>0</xm:f>
              </x14:cfvo>
              <x14:cfvo type="num">
                <xm:f>$S$36</xm:f>
              </x14:cfvo>
              <x14:cfvo type="num" gte="0">
                <xm:f>$S$36</xm:f>
              </x14:cfvo>
            </x14:iconSet>
          </x14:cfRule>
          <xm:sqref>G36</xm:sqref>
        </x14:conditionalFormatting>
        <x14:conditionalFormatting xmlns:xm="http://schemas.microsoft.com/office/excel/2006/main">
          <x14:cfRule type="iconSet" priority="66" id="{3FF73681-CD75-4513-8BD0-92BEA16F1604}">
            <x14:iconSet iconSet="3Triangles">
              <x14:cfvo type="percent">
                <xm:f>0</xm:f>
              </x14:cfvo>
              <x14:cfvo type="num">
                <xm:f>$Q$26</xm:f>
              </x14:cfvo>
              <x14:cfvo type="num" gte="0">
                <xm:f>$Q$26</xm:f>
              </x14:cfvo>
            </x14:iconSet>
          </x14:cfRule>
          <xm:sqref>E26</xm:sqref>
        </x14:conditionalFormatting>
        <x14:conditionalFormatting xmlns:xm="http://schemas.microsoft.com/office/excel/2006/main">
          <x14:cfRule type="iconSet" priority="67" id="{069D20A8-66A4-4307-9DAA-42DF842CE5CF}">
            <x14:iconSet iconSet="3Triangles">
              <x14:cfvo type="percent">
                <xm:f>0</xm:f>
              </x14:cfvo>
              <x14:cfvo type="num">
                <xm:f>$R$26</xm:f>
              </x14:cfvo>
              <x14:cfvo type="num" gte="0">
                <xm:f>$R$26</xm:f>
              </x14:cfvo>
            </x14:iconSet>
          </x14:cfRule>
          <xm:sqref>F26</xm:sqref>
        </x14:conditionalFormatting>
        <x14:conditionalFormatting xmlns:xm="http://schemas.microsoft.com/office/excel/2006/main">
          <x14:cfRule type="iconSet" priority="41" id="{A8C4A7BE-15D5-4F98-B608-22232DA73FC1}">
            <x14:iconSet iconSet="3Triangles">
              <x14:cfvo type="percent">
                <xm:f>0</xm:f>
              </x14:cfvo>
              <x14:cfvo type="num">
                <xm:f>$Q$17</xm:f>
              </x14:cfvo>
              <x14:cfvo type="num" gte="0">
                <xm:f>$Q$17</xm:f>
              </x14:cfvo>
            </x14:iconSet>
          </x14:cfRule>
          <xm:sqref>E17</xm:sqref>
        </x14:conditionalFormatting>
        <x14:conditionalFormatting xmlns:xm="http://schemas.microsoft.com/office/excel/2006/main">
          <x14:cfRule type="iconSet" priority="42" id="{4B32C67E-BEDF-4AFD-9ED5-BB49072FEDF9}">
            <x14:iconSet iconSet="3Triangles">
              <x14:cfvo type="percent">
                <xm:f>0</xm:f>
              </x14:cfvo>
              <x14:cfvo type="num">
                <xm:f>$R$17</xm:f>
              </x14:cfvo>
              <x14:cfvo type="num" gte="0">
                <xm:f>$R$17</xm:f>
              </x14:cfvo>
            </x14:iconSet>
          </x14:cfRule>
          <xm:sqref>F17</xm:sqref>
        </x14:conditionalFormatting>
        <x14:conditionalFormatting xmlns:xm="http://schemas.microsoft.com/office/excel/2006/main">
          <x14:cfRule type="iconSet" priority="39" id="{6BF1A5B8-240B-49B4-A75B-14236748F3EC}">
            <x14:iconSet iconSet="3Triangles">
              <x14:cfvo type="percent">
                <xm:f>0</xm:f>
              </x14:cfvo>
              <x14:cfvo type="num">
                <xm:f>$Q$27</xm:f>
              </x14:cfvo>
              <x14:cfvo type="num" gte="0">
                <xm:f>$Q$27</xm:f>
              </x14:cfvo>
            </x14:iconSet>
          </x14:cfRule>
          <xm:sqref>E27</xm:sqref>
        </x14:conditionalFormatting>
        <x14:conditionalFormatting xmlns:xm="http://schemas.microsoft.com/office/excel/2006/main">
          <x14:cfRule type="iconSet" priority="40" id="{ED6AF446-14D5-441F-8836-82C731C10923}">
            <x14:iconSet iconSet="3Triangles">
              <x14:cfvo type="percent">
                <xm:f>0</xm:f>
              </x14:cfvo>
              <x14:cfvo type="num">
                <xm:f>$R$27</xm:f>
              </x14:cfvo>
              <x14:cfvo type="num" gte="0">
                <xm:f>$R$27</xm:f>
              </x14:cfvo>
            </x14:iconSet>
          </x14:cfRule>
          <xm:sqref>F27</xm:sqref>
        </x14:conditionalFormatting>
        <x14:conditionalFormatting xmlns:xm="http://schemas.microsoft.com/office/excel/2006/main">
          <x14:cfRule type="iconSet" priority="27" id="{1FBB3ED1-1495-4FFA-9354-3DCE99FE8136}">
            <x14:iconSet iconSet="3Triangles">
              <x14:cfvo type="percent">
                <xm:f>0</xm:f>
              </x14:cfvo>
              <x14:cfvo type="num">
                <xm:f>$Q$13</xm:f>
              </x14:cfvo>
              <x14:cfvo type="num" gte="0">
                <xm:f>$Q$13</xm:f>
              </x14:cfvo>
            </x14:iconSet>
          </x14:cfRule>
          <xm:sqref>E13</xm:sqref>
        </x14:conditionalFormatting>
        <x14:conditionalFormatting xmlns:xm="http://schemas.microsoft.com/office/excel/2006/main">
          <x14:cfRule type="iconSet" priority="28" id="{7347F46E-CAF6-4B60-8D49-9D0E7B87A6B5}">
            <x14:iconSet iconSet="3Triangles">
              <x14:cfvo type="percent">
                <xm:f>0</xm:f>
              </x14:cfvo>
              <x14:cfvo type="num">
                <xm:f>$Q$14</xm:f>
              </x14:cfvo>
              <x14:cfvo type="num" gte="0">
                <xm:f>$Q$14</xm:f>
              </x14:cfvo>
            </x14:iconSet>
          </x14:cfRule>
          <xm:sqref>E14</xm:sqref>
        </x14:conditionalFormatting>
        <x14:conditionalFormatting xmlns:xm="http://schemas.microsoft.com/office/excel/2006/main">
          <x14:cfRule type="iconSet" priority="29" id="{789ACA44-AE35-4447-A3D3-2B8DCA4AA298}">
            <x14:iconSet iconSet="3Triangles">
              <x14:cfvo type="percent">
                <xm:f>0</xm:f>
              </x14:cfvo>
              <x14:cfvo type="num">
                <xm:f>$R$13</xm:f>
              </x14:cfvo>
              <x14:cfvo type="num" gte="0">
                <xm:f>$R$13</xm:f>
              </x14:cfvo>
            </x14:iconSet>
          </x14:cfRule>
          <xm:sqref>F13</xm:sqref>
        </x14:conditionalFormatting>
        <x14:conditionalFormatting xmlns:xm="http://schemas.microsoft.com/office/excel/2006/main">
          <x14:cfRule type="iconSet" priority="30" id="{B5ECDF97-3DE9-4B84-A5B8-E6AF5C1BBDCB}">
            <x14:iconSet iconSet="3Triangles">
              <x14:cfvo type="percent">
                <xm:f>0</xm:f>
              </x14:cfvo>
              <x14:cfvo type="num">
                <xm:f>$R$14</xm:f>
              </x14:cfvo>
              <x14:cfvo type="num" gte="0">
                <xm:f>$R$14</xm:f>
              </x14:cfvo>
            </x14:iconSet>
          </x14:cfRule>
          <xm:sqref>F14</xm:sqref>
        </x14:conditionalFormatting>
        <x14:conditionalFormatting xmlns:xm="http://schemas.microsoft.com/office/excel/2006/main">
          <x14:cfRule type="iconSet" priority="19" id="{E2B304DE-DB80-4734-9557-6BD2DCBE143D}">
            <x14:iconSet iconSet="3Triangles">
              <x14:cfvo type="percent">
                <xm:f>0</xm:f>
              </x14:cfvo>
              <x14:cfvo type="num">
                <xm:f>$Q$30</xm:f>
              </x14:cfvo>
              <x14:cfvo type="num" gte="0">
                <xm:f>$Q$30</xm:f>
              </x14:cfvo>
            </x14:iconSet>
          </x14:cfRule>
          <xm:sqref>E30</xm:sqref>
        </x14:conditionalFormatting>
        <x14:conditionalFormatting xmlns:xm="http://schemas.microsoft.com/office/excel/2006/main">
          <x14:cfRule type="iconSet" priority="20" id="{22C6997D-7222-4FB8-98E9-3A84624826A5}">
            <x14:iconSet iconSet="3Triangles">
              <x14:cfvo type="percent">
                <xm:f>0</xm:f>
              </x14:cfvo>
              <x14:cfvo type="num">
                <xm:f>$R$30</xm:f>
              </x14:cfvo>
              <x14:cfvo type="num" gte="0">
                <xm:f>$R$30</xm:f>
              </x14:cfvo>
            </x14:iconSet>
          </x14:cfRule>
          <xm:sqref>F30</xm:sqref>
        </x14:conditionalFormatting>
        <x14:conditionalFormatting xmlns:xm="http://schemas.microsoft.com/office/excel/2006/main">
          <x14:cfRule type="iconSet" priority="17" id="{67B3DBAA-0A13-4C66-A47F-29D6DE4DA55B}">
            <x14:iconSet iconSet="3Triangles">
              <x14:cfvo type="percent">
                <xm:f>0</xm:f>
              </x14:cfvo>
              <x14:cfvo type="num">
                <xm:f>$Q$31</xm:f>
              </x14:cfvo>
              <x14:cfvo type="num" gte="0">
                <xm:f>$Q$31</xm:f>
              </x14:cfvo>
            </x14:iconSet>
          </x14:cfRule>
          <xm:sqref>E31</xm:sqref>
        </x14:conditionalFormatting>
        <x14:conditionalFormatting xmlns:xm="http://schemas.microsoft.com/office/excel/2006/main">
          <x14:cfRule type="iconSet" priority="18" id="{D3DD1C5B-8663-474A-B3F3-1E2F83E58808}">
            <x14:iconSet iconSet="3Triangles">
              <x14:cfvo type="percent">
                <xm:f>0</xm:f>
              </x14:cfvo>
              <x14:cfvo type="num">
                <xm:f>$R$31</xm:f>
              </x14:cfvo>
              <x14:cfvo type="num" gte="0">
                <xm:f>$R$31</xm:f>
              </x14:cfvo>
            </x14:iconSet>
          </x14:cfRule>
          <xm:sqref>F31</xm:sqref>
        </x14:conditionalFormatting>
        <x14:conditionalFormatting xmlns:xm="http://schemas.microsoft.com/office/excel/2006/main">
          <x14:cfRule type="iconSet" priority="9" id="{01E0CD07-13EB-47B2-8A06-ADB859D56014}">
            <x14:iconSet iconSet="3Triangles">
              <x14:cfvo type="percent">
                <xm:f>0</xm:f>
              </x14:cfvo>
              <x14:cfvo type="num">
                <xm:f>$S$30</xm:f>
              </x14:cfvo>
              <x14:cfvo type="num" gte="0">
                <xm:f>$S$30</xm:f>
              </x14:cfvo>
            </x14:iconSet>
          </x14:cfRule>
          <xm:sqref>G30</xm:sqref>
        </x14:conditionalFormatting>
        <x14:conditionalFormatting xmlns:xm="http://schemas.microsoft.com/office/excel/2006/main">
          <x14:cfRule type="iconSet" priority="10" id="{B3ABCDC2-2B58-4257-AFB4-005BB793B508}">
            <x14:iconSet iconSet="3Triangles">
              <x14:cfvo type="percent">
                <xm:f>0</xm:f>
              </x14:cfvo>
              <x14:cfvo type="num">
                <xm:f>$S$31</xm:f>
              </x14:cfvo>
              <x14:cfvo type="num" gte="0">
                <xm:f>$S$31</xm:f>
              </x14:cfvo>
            </x14:iconSet>
          </x14:cfRule>
          <xm:sqref>G31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K42"/>
  <sheetViews>
    <sheetView showGridLines="0" zoomScale="120" zoomScaleNormal="120" workbookViewId="0">
      <pane ySplit="8" topLeftCell="A9" activePane="bottomLeft" state="frozen"/>
      <selection pane="bottomLeft" activeCell="D23" sqref="D23"/>
    </sheetView>
  </sheetViews>
  <sheetFormatPr baseColWidth="10" defaultRowHeight="14.25" customHeight="1" outlineLevelRow="1" x14ac:dyDescent="0.35"/>
  <cols>
    <col min="1" max="1" width="15.54296875" bestFit="1" customWidth="1"/>
    <col min="2" max="2" width="15.54296875" customWidth="1"/>
    <col min="3" max="8" width="12.7265625" customWidth="1"/>
    <col min="9" max="9" width="13.81640625" customWidth="1"/>
    <col min="10" max="10" width="12.7265625" customWidth="1"/>
    <col min="13" max="14" width="12.7265625" customWidth="1"/>
  </cols>
  <sheetData>
    <row r="1" spans="1:11" ht="16.5" customHeight="1" outlineLevel="1" x14ac:dyDescent="0.35"/>
    <row r="2" spans="1:11" ht="16.5" customHeight="1" outlineLevel="1" x14ac:dyDescent="0.5">
      <c r="B2" s="157" t="s">
        <v>37</v>
      </c>
      <c r="C2" s="157"/>
      <c r="D2" s="157"/>
      <c r="E2" s="157"/>
      <c r="F2" s="157"/>
      <c r="G2" s="157"/>
      <c r="H2" s="157"/>
    </row>
    <row r="3" spans="1:11" ht="16.5" customHeight="1" outlineLevel="1" x14ac:dyDescent="0.5">
      <c r="B3" s="158" t="s">
        <v>43</v>
      </c>
      <c r="C3" s="158"/>
      <c r="D3" s="158"/>
      <c r="E3" s="158"/>
      <c r="F3" s="158"/>
      <c r="G3" s="158"/>
      <c r="H3" s="158"/>
    </row>
    <row r="4" spans="1:11" ht="12" customHeight="1" outlineLevel="1" x14ac:dyDescent="0.35"/>
    <row r="5" spans="1:11" ht="12" customHeight="1" x14ac:dyDescent="0.35">
      <c r="B5" s="69"/>
      <c r="C5" s="245" t="s">
        <v>196</v>
      </c>
      <c r="D5" s="246"/>
      <c r="E5" s="246"/>
      <c r="F5" s="246"/>
      <c r="G5" s="246"/>
      <c r="H5" s="246"/>
      <c r="I5" s="246"/>
      <c r="J5" s="247"/>
    </row>
    <row r="6" spans="1:11" ht="12" customHeight="1" x14ac:dyDescent="0.35">
      <c r="B6" s="70"/>
      <c r="C6" s="248"/>
      <c r="D6" s="249"/>
      <c r="E6" s="249"/>
      <c r="F6" s="249"/>
      <c r="G6" s="249"/>
      <c r="H6" s="249"/>
      <c r="I6" s="249"/>
      <c r="J6" s="250"/>
    </row>
    <row r="7" spans="1:11" ht="12" customHeight="1" x14ac:dyDescent="0.35">
      <c r="B7" s="71"/>
      <c r="C7" s="251" t="s">
        <v>17</v>
      </c>
      <c r="D7" s="251"/>
      <c r="E7" s="251"/>
      <c r="F7" s="252" t="s">
        <v>18</v>
      </c>
      <c r="G7" s="253"/>
      <c r="H7" s="259" t="s">
        <v>40</v>
      </c>
      <c r="I7" s="261" t="s">
        <v>123</v>
      </c>
      <c r="J7" s="261" t="s">
        <v>108</v>
      </c>
    </row>
    <row r="8" spans="1:11" ht="12" customHeight="1" x14ac:dyDescent="0.35">
      <c r="A8" s="72" t="s">
        <v>171</v>
      </c>
      <c r="B8" s="72" t="s">
        <v>172</v>
      </c>
      <c r="C8" s="72" t="s">
        <v>38</v>
      </c>
      <c r="D8" s="72" t="s">
        <v>39</v>
      </c>
      <c r="E8" s="72" t="s">
        <v>2</v>
      </c>
      <c r="F8" s="72" t="s">
        <v>38</v>
      </c>
      <c r="G8" s="72" t="s">
        <v>39</v>
      </c>
      <c r="H8" s="260"/>
      <c r="I8" s="261"/>
      <c r="J8" s="261"/>
    </row>
    <row r="9" spans="1:11" ht="12" customHeight="1" x14ac:dyDescent="0.35">
      <c r="A9" s="264" t="s">
        <v>83</v>
      </c>
      <c r="B9" s="73" t="s">
        <v>173</v>
      </c>
      <c r="C9" s="178">
        <v>134</v>
      </c>
      <c r="D9" s="178">
        <v>45</v>
      </c>
      <c r="E9" s="76">
        <f>SUM(C9:D9)</f>
        <v>179</v>
      </c>
      <c r="F9" s="77">
        <f>IFERROR((C9/E9),0)</f>
        <v>0.74860335195530725</v>
      </c>
      <c r="G9" s="77">
        <f>IFERROR((D9/E9),0)</f>
        <v>0.25139664804469275</v>
      </c>
      <c r="H9" s="78">
        <v>80</v>
      </c>
      <c r="I9" s="79">
        <f>IFERROR(E9-H9,"")</f>
        <v>99</v>
      </c>
      <c r="J9" s="159">
        <f>IFERROR(E9/H9,"")</f>
        <v>2.2374999999999998</v>
      </c>
      <c r="K9" s="16"/>
    </row>
    <row r="10" spans="1:11" ht="12" customHeight="1" x14ac:dyDescent="0.35">
      <c r="A10" s="265"/>
      <c r="B10" s="80" t="s">
        <v>83</v>
      </c>
      <c r="C10" s="178">
        <v>1434</v>
      </c>
      <c r="D10" s="178">
        <v>547</v>
      </c>
      <c r="E10" s="83">
        <f t="shared" ref="E10:E39" si="0">SUM(C10:D10)</f>
        <v>1981</v>
      </c>
      <c r="F10" s="84">
        <f t="shared" ref="F10:F35" si="1">IFERROR((C10/E10),0)</f>
        <v>0.72387682988389701</v>
      </c>
      <c r="G10" s="84">
        <f t="shared" ref="G10:G35" si="2">IFERROR((D10/E10),0)</f>
        <v>0.27612317011610299</v>
      </c>
      <c r="H10" s="85">
        <v>950</v>
      </c>
      <c r="I10" s="79">
        <f t="shared" ref="I10:I35" si="3">IFERROR(E10-H10,"")</f>
        <v>1031</v>
      </c>
      <c r="J10" s="159">
        <f t="shared" ref="J10:J35" si="4">IFERROR(E10/H10,"")</f>
        <v>2.0852631578947367</v>
      </c>
      <c r="K10" s="16"/>
    </row>
    <row r="11" spans="1:11" ht="12" customHeight="1" outlineLevel="1" x14ac:dyDescent="0.35">
      <c r="A11" s="266"/>
      <c r="B11" s="174" t="s">
        <v>174</v>
      </c>
      <c r="C11" s="81">
        <f>SUM(C9:C10)</f>
        <v>1568</v>
      </c>
      <c r="D11" s="82">
        <f>SUM(D9:D10)</f>
        <v>592</v>
      </c>
      <c r="E11" s="164">
        <f t="shared" si="0"/>
        <v>2160</v>
      </c>
      <c r="F11" s="165">
        <f t="shared" si="1"/>
        <v>0.72592592592592597</v>
      </c>
      <c r="G11" s="165">
        <f t="shared" si="2"/>
        <v>0.27407407407407408</v>
      </c>
      <c r="H11" s="166">
        <f>SUM(H9:H10)</f>
        <v>1030</v>
      </c>
      <c r="I11" s="167">
        <f t="shared" si="3"/>
        <v>1130</v>
      </c>
      <c r="J11" s="168">
        <f t="shared" si="4"/>
        <v>2.0970873786407767</v>
      </c>
      <c r="K11" s="16"/>
    </row>
    <row r="12" spans="1:11" ht="12" customHeight="1" x14ac:dyDescent="0.35">
      <c r="A12" s="80" t="s">
        <v>175</v>
      </c>
      <c r="B12" s="80" t="s">
        <v>176</v>
      </c>
      <c r="C12" s="81">
        <v>463</v>
      </c>
      <c r="D12" s="82">
        <v>196</v>
      </c>
      <c r="E12" s="83">
        <f t="shared" si="0"/>
        <v>659</v>
      </c>
      <c r="F12" s="84">
        <f t="shared" si="1"/>
        <v>0.70257966616084977</v>
      </c>
      <c r="G12" s="84">
        <f t="shared" si="2"/>
        <v>0.29742033383915023</v>
      </c>
      <c r="H12" s="85">
        <v>292</v>
      </c>
      <c r="I12" s="79">
        <f t="shared" si="3"/>
        <v>367</v>
      </c>
      <c r="J12" s="159">
        <f t="shared" si="4"/>
        <v>2.256849315068493</v>
      </c>
      <c r="K12" s="16"/>
    </row>
    <row r="13" spans="1:11" ht="12" customHeight="1" x14ac:dyDescent="0.35">
      <c r="A13" s="80" t="s">
        <v>177</v>
      </c>
      <c r="B13" s="80" t="s">
        <v>4</v>
      </c>
      <c r="C13" s="81">
        <v>533</v>
      </c>
      <c r="D13" s="82">
        <v>151</v>
      </c>
      <c r="E13" s="83">
        <f t="shared" si="0"/>
        <v>684</v>
      </c>
      <c r="F13" s="84">
        <f t="shared" si="1"/>
        <v>0.7792397660818714</v>
      </c>
      <c r="G13" s="84">
        <f t="shared" si="2"/>
        <v>0.22076023391812866</v>
      </c>
      <c r="H13" s="85">
        <v>150</v>
      </c>
      <c r="I13" s="79">
        <f t="shared" si="3"/>
        <v>534</v>
      </c>
      <c r="J13" s="159">
        <f t="shared" si="4"/>
        <v>4.5599999999999996</v>
      </c>
      <c r="K13" s="16"/>
    </row>
    <row r="14" spans="1:11" ht="12" customHeight="1" x14ac:dyDescent="0.35">
      <c r="A14" s="80" t="s">
        <v>178</v>
      </c>
      <c r="B14" s="80" t="s">
        <v>5</v>
      </c>
      <c r="C14" s="81">
        <v>236</v>
      </c>
      <c r="D14" s="82">
        <v>73</v>
      </c>
      <c r="E14" s="83">
        <f t="shared" si="0"/>
        <v>309</v>
      </c>
      <c r="F14" s="84">
        <f t="shared" si="1"/>
        <v>0.7637540453074434</v>
      </c>
      <c r="G14" s="84">
        <f t="shared" si="2"/>
        <v>0.23624595469255663</v>
      </c>
      <c r="H14" s="85">
        <v>75</v>
      </c>
      <c r="I14" s="79">
        <f t="shared" si="3"/>
        <v>234</v>
      </c>
      <c r="J14" s="159">
        <f t="shared" si="4"/>
        <v>4.12</v>
      </c>
      <c r="K14" s="16"/>
    </row>
    <row r="15" spans="1:11" ht="12" customHeight="1" x14ac:dyDescent="0.35">
      <c r="A15" s="80" t="s">
        <v>179</v>
      </c>
      <c r="B15" s="80" t="s">
        <v>6</v>
      </c>
      <c r="C15" s="81">
        <v>0</v>
      </c>
      <c r="D15" s="82">
        <v>0</v>
      </c>
      <c r="E15" s="83">
        <f t="shared" si="0"/>
        <v>0</v>
      </c>
      <c r="F15" s="84">
        <f t="shared" si="1"/>
        <v>0</v>
      </c>
      <c r="G15" s="84">
        <f t="shared" si="2"/>
        <v>0</v>
      </c>
      <c r="H15" s="85">
        <v>80</v>
      </c>
      <c r="I15" s="79">
        <f t="shared" si="3"/>
        <v>-80</v>
      </c>
      <c r="J15" s="159">
        <f t="shared" si="4"/>
        <v>0</v>
      </c>
      <c r="K15" s="16"/>
    </row>
    <row r="16" spans="1:11" ht="12" customHeight="1" x14ac:dyDescent="0.35">
      <c r="A16" s="264" t="s">
        <v>180</v>
      </c>
      <c r="B16" s="80" t="s">
        <v>7</v>
      </c>
      <c r="C16" s="81">
        <v>148</v>
      </c>
      <c r="D16" s="82">
        <v>36</v>
      </c>
      <c r="E16" s="83">
        <f t="shared" si="0"/>
        <v>184</v>
      </c>
      <c r="F16" s="84">
        <f t="shared" si="1"/>
        <v>0.80434782608695654</v>
      </c>
      <c r="G16" s="84">
        <f t="shared" si="2"/>
        <v>0.19565217391304349</v>
      </c>
      <c r="H16" s="85">
        <v>40</v>
      </c>
      <c r="I16" s="79">
        <f t="shared" si="3"/>
        <v>144</v>
      </c>
      <c r="J16" s="159">
        <f t="shared" si="4"/>
        <v>4.5999999999999996</v>
      </c>
      <c r="K16" s="16"/>
    </row>
    <row r="17" spans="1:11" ht="12" customHeight="1" x14ac:dyDescent="0.35">
      <c r="A17" s="265"/>
      <c r="B17" s="174" t="s">
        <v>8</v>
      </c>
      <c r="C17" s="86">
        <f>SUM(C18:C19)</f>
        <v>107</v>
      </c>
      <c r="D17" s="87">
        <f>SUM(D18:D19)</f>
        <v>40</v>
      </c>
      <c r="E17" s="83">
        <f t="shared" si="0"/>
        <v>147</v>
      </c>
      <c r="F17" s="84">
        <f t="shared" si="1"/>
        <v>0.72789115646258506</v>
      </c>
      <c r="G17" s="84">
        <f t="shared" si="2"/>
        <v>0.27210884353741499</v>
      </c>
      <c r="H17" s="85">
        <f>SUM(H18:H19)</f>
        <v>70</v>
      </c>
      <c r="I17" s="79">
        <f t="shared" si="3"/>
        <v>77</v>
      </c>
      <c r="J17" s="159">
        <f t="shared" si="4"/>
        <v>2.1</v>
      </c>
      <c r="K17" s="16"/>
    </row>
    <row r="18" spans="1:11" s="49" customFormat="1" ht="12" customHeight="1" x14ac:dyDescent="0.35">
      <c r="A18" s="265"/>
      <c r="B18" s="58" t="s">
        <v>77</v>
      </c>
      <c r="C18" s="59">
        <v>17</v>
      </c>
      <c r="D18" s="60">
        <v>0</v>
      </c>
      <c r="E18" s="160">
        <f t="shared" si="0"/>
        <v>17</v>
      </c>
      <c r="F18" s="161">
        <f t="shared" si="1"/>
        <v>1</v>
      </c>
      <c r="G18" s="161">
        <f t="shared" si="2"/>
        <v>0</v>
      </c>
      <c r="H18" s="162">
        <v>30</v>
      </c>
      <c r="I18" s="162">
        <f t="shared" si="3"/>
        <v>-13</v>
      </c>
      <c r="J18" s="161">
        <f t="shared" si="4"/>
        <v>0.56666666666666665</v>
      </c>
      <c r="K18" s="16"/>
    </row>
    <row r="19" spans="1:11" s="49" customFormat="1" ht="12" customHeight="1" x14ac:dyDescent="0.35">
      <c r="A19" s="265"/>
      <c r="B19" s="58" t="s">
        <v>76</v>
      </c>
      <c r="C19" s="59">
        <v>90</v>
      </c>
      <c r="D19" s="60">
        <v>40</v>
      </c>
      <c r="E19" s="160">
        <f t="shared" si="0"/>
        <v>130</v>
      </c>
      <c r="F19" s="161">
        <f t="shared" si="1"/>
        <v>0.69230769230769229</v>
      </c>
      <c r="G19" s="161">
        <f t="shared" si="2"/>
        <v>0.30769230769230771</v>
      </c>
      <c r="H19" s="162">
        <v>40</v>
      </c>
      <c r="I19" s="162">
        <f t="shared" si="3"/>
        <v>90</v>
      </c>
      <c r="J19" s="161">
        <f t="shared" si="4"/>
        <v>3.25</v>
      </c>
      <c r="K19" s="16"/>
    </row>
    <row r="20" spans="1:11" ht="12" customHeight="1" x14ac:dyDescent="0.35">
      <c r="A20" s="265"/>
      <c r="B20" s="80" t="s">
        <v>9</v>
      </c>
      <c r="C20" s="81">
        <v>482</v>
      </c>
      <c r="D20" s="82">
        <v>153</v>
      </c>
      <c r="E20" s="83">
        <f t="shared" si="0"/>
        <v>635</v>
      </c>
      <c r="F20" s="84">
        <f t="shared" si="1"/>
        <v>0.75905511811023618</v>
      </c>
      <c r="G20" s="84">
        <f t="shared" si="2"/>
        <v>0.24094488188976379</v>
      </c>
      <c r="H20" s="85">
        <v>200</v>
      </c>
      <c r="I20" s="79">
        <f t="shared" si="3"/>
        <v>435</v>
      </c>
      <c r="J20" s="159">
        <f t="shared" si="4"/>
        <v>3.1749999999999998</v>
      </c>
      <c r="K20" s="16"/>
    </row>
    <row r="21" spans="1:11" ht="12" customHeight="1" outlineLevel="1" x14ac:dyDescent="0.35">
      <c r="A21" s="266"/>
      <c r="B21" s="174" t="s">
        <v>181</v>
      </c>
      <c r="C21" s="81">
        <f>+C16+C17+C20</f>
        <v>737</v>
      </c>
      <c r="D21" s="82">
        <f>+D16+D17+D20</f>
        <v>229</v>
      </c>
      <c r="E21" s="164">
        <f t="shared" si="0"/>
        <v>966</v>
      </c>
      <c r="F21" s="165">
        <f t="shared" si="1"/>
        <v>0.76293995859213248</v>
      </c>
      <c r="G21" s="165">
        <f t="shared" si="2"/>
        <v>0.23706004140786749</v>
      </c>
      <c r="H21" s="166">
        <f>+H16+H17+H20</f>
        <v>310</v>
      </c>
      <c r="I21" s="167">
        <f t="shared" si="3"/>
        <v>656</v>
      </c>
      <c r="J21" s="168">
        <f t="shared" si="4"/>
        <v>3.1161290322580646</v>
      </c>
      <c r="K21" s="16"/>
    </row>
    <row r="22" spans="1:11" ht="12" customHeight="1" x14ac:dyDescent="0.35">
      <c r="A22" s="264" t="s">
        <v>182</v>
      </c>
      <c r="B22" s="80" t="s">
        <v>122</v>
      </c>
      <c r="C22" s="81">
        <v>0</v>
      </c>
      <c r="D22" s="82">
        <v>9</v>
      </c>
      <c r="E22" s="169">
        <f t="shared" si="0"/>
        <v>9</v>
      </c>
      <c r="F22" s="170">
        <f t="shared" si="1"/>
        <v>0</v>
      </c>
      <c r="G22" s="170">
        <f t="shared" si="2"/>
        <v>1</v>
      </c>
      <c r="H22" s="171">
        <v>12</v>
      </c>
      <c r="I22" s="172">
        <f t="shared" si="3"/>
        <v>-3</v>
      </c>
      <c r="J22" s="173">
        <f t="shared" si="4"/>
        <v>0.75</v>
      </c>
      <c r="K22" s="16"/>
    </row>
    <row r="23" spans="1:11" ht="12" customHeight="1" x14ac:dyDescent="0.35">
      <c r="A23" s="265"/>
      <c r="B23" s="80" t="s">
        <v>11</v>
      </c>
      <c r="C23">
        <v>151</v>
      </c>
      <c r="D23">
        <v>37</v>
      </c>
      <c r="E23" s="83">
        <f t="shared" si="0"/>
        <v>188</v>
      </c>
      <c r="F23" s="84">
        <f t="shared" si="1"/>
        <v>0.80319148936170215</v>
      </c>
      <c r="G23" s="84">
        <f t="shared" si="2"/>
        <v>0.19680851063829788</v>
      </c>
      <c r="H23" s="85">
        <v>436</v>
      </c>
      <c r="I23" s="79">
        <f t="shared" si="3"/>
        <v>-248</v>
      </c>
      <c r="J23" s="159">
        <f t="shared" si="4"/>
        <v>0.43119266055045874</v>
      </c>
      <c r="K23" s="16"/>
    </row>
    <row r="24" spans="1:11" ht="12" customHeight="1" x14ac:dyDescent="0.35">
      <c r="A24" s="265"/>
      <c r="B24" s="80" t="s">
        <v>84</v>
      </c>
      <c r="C24" s="81">
        <v>290</v>
      </c>
      <c r="D24" s="82">
        <v>116</v>
      </c>
      <c r="E24" s="83">
        <f t="shared" si="0"/>
        <v>406</v>
      </c>
      <c r="F24" s="84">
        <f t="shared" si="1"/>
        <v>0.7142857142857143</v>
      </c>
      <c r="G24" s="84">
        <f t="shared" si="2"/>
        <v>0.2857142857142857</v>
      </c>
      <c r="H24" s="85">
        <v>280</v>
      </c>
      <c r="I24" s="79">
        <f t="shared" si="3"/>
        <v>126</v>
      </c>
      <c r="J24" s="159">
        <f t="shared" si="4"/>
        <v>1.45</v>
      </c>
      <c r="K24" s="16"/>
    </row>
    <row r="25" spans="1:11" ht="12" customHeight="1" x14ac:dyDescent="0.35">
      <c r="A25" s="265"/>
      <c r="B25" s="80" t="s">
        <v>12</v>
      </c>
      <c r="C25" s="81">
        <v>557</v>
      </c>
      <c r="D25" s="82">
        <v>162</v>
      </c>
      <c r="E25" s="83">
        <f t="shared" si="0"/>
        <v>719</v>
      </c>
      <c r="F25" s="84">
        <f t="shared" si="1"/>
        <v>0.77468706536856746</v>
      </c>
      <c r="G25" s="84">
        <f t="shared" si="2"/>
        <v>0.22531293463143254</v>
      </c>
      <c r="H25" s="85">
        <v>433</v>
      </c>
      <c r="I25" s="79">
        <f t="shared" si="3"/>
        <v>286</v>
      </c>
      <c r="J25" s="159">
        <f t="shared" si="4"/>
        <v>1.6605080831408776</v>
      </c>
      <c r="K25" s="16"/>
    </row>
    <row r="26" spans="1:11" ht="12" customHeight="1" x14ac:dyDescent="0.35">
      <c r="A26" s="265"/>
      <c r="B26" s="80" t="s">
        <v>183</v>
      </c>
      <c r="C26" s="81">
        <v>3177</v>
      </c>
      <c r="D26" s="82">
        <v>2117</v>
      </c>
      <c r="E26" s="83">
        <f t="shared" si="0"/>
        <v>5294</v>
      </c>
      <c r="F26" s="84">
        <f t="shared" si="1"/>
        <v>0.60011333585190785</v>
      </c>
      <c r="G26" s="84">
        <f t="shared" si="2"/>
        <v>0.39988666414809215</v>
      </c>
      <c r="H26" s="85">
        <v>5504</v>
      </c>
      <c r="I26" s="79">
        <f t="shared" si="3"/>
        <v>-210</v>
      </c>
      <c r="J26" s="159">
        <f t="shared" si="4"/>
        <v>0.96184593023255816</v>
      </c>
      <c r="K26" s="16"/>
    </row>
    <row r="27" spans="1:11" ht="12" customHeight="1" x14ac:dyDescent="0.35">
      <c r="A27" s="265"/>
      <c r="B27" s="80" t="s">
        <v>35</v>
      </c>
      <c r="C27" s="81">
        <v>2580</v>
      </c>
      <c r="D27" s="82">
        <v>1164</v>
      </c>
      <c r="E27" s="83">
        <f t="shared" si="0"/>
        <v>3744</v>
      </c>
      <c r="F27" s="84">
        <f t="shared" si="1"/>
        <v>0.6891025641025641</v>
      </c>
      <c r="G27" s="84">
        <f t="shared" si="2"/>
        <v>0.3108974358974359</v>
      </c>
      <c r="H27" s="85">
        <v>1568</v>
      </c>
      <c r="I27" s="79">
        <f t="shared" si="3"/>
        <v>2176</v>
      </c>
      <c r="J27" s="159">
        <f t="shared" si="4"/>
        <v>2.3877551020408165</v>
      </c>
      <c r="K27" s="16"/>
    </row>
    <row r="28" spans="1:11" ht="12" customHeight="1" x14ac:dyDescent="0.35">
      <c r="A28" s="265"/>
      <c r="B28" s="80" t="s">
        <v>36</v>
      </c>
      <c r="C28" s="81">
        <v>2299</v>
      </c>
      <c r="D28" s="82">
        <v>1888</v>
      </c>
      <c r="E28" s="83">
        <f t="shared" si="0"/>
        <v>4187</v>
      </c>
      <c r="F28" s="84">
        <f t="shared" si="1"/>
        <v>0.54908048722235492</v>
      </c>
      <c r="G28" s="84">
        <f t="shared" si="2"/>
        <v>0.45091951277764508</v>
      </c>
      <c r="H28" s="85">
        <v>2837</v>
      </c>
      <c r="I28" s="79">
        <f t="shared" si="3"/>
        <v>1350</v>
      </c>
      <c r="J28" s="159">
        <f t="shared" si="4"/>
        <v>1.4758547761720127</v>
      </c>
      <c r="K28" s="16"/>
    </row>
    <row r="29" spans="1:11" ht="12" customHeight="1" outlineLevel="1" x14ac:dyDescent="0.35">
      <c r="A29" s="266"/>
      <c r="B29" s="174" t="s">
        <v>184</v>
      </c>
      <c r="C29" s="81">
        <f>SUM(C22:C28)</f>
        <v>9054</v>
      </c>
      <c r="D29" s="82">
        <f>SUM(D22:D28)</f>
        <v>5493</v>
      </c>
      <c r="E29" s="164">
        <f t="shared" si="0"/>
        <v>14547</v>
      </c>
      <c r="F29" s="165">
        <f t="shared" si="1"/>
        <v>0.62239637038564655</v>
      </c>
      <c r="G29" s="165">
        <f t="shared" si="2"/>
        <v>0.37760362961435345</v>
      </c>
      <c r="H29" s="166">
        <f>SUM(H22:H28)</f>
        <v>11070</v>
      </c>
      <c r="I29" s="167">
        <f t="shared" si="3"/>
        <v>3477</v>
      </c>
      <c r="J29" s="168">
        <f t="shared" si="4"/>
        <v>1.3140921409214092</v>
      </c>
      <c r="K29" s="16"/>
    </row>
    <row r="30" spans="1:11" ht="12" customHeight="1" x14ac:dyDescent="0.35">
      <c r="A30" s="264" t="s">
        <v>16</v>
      </c>
      <c r="B30" s="174" t="s">
        <v>16</v>
      </c>
      <c r="C30" s="86">
        <f>SUM(C31:C32)</f>
        <v>1445</v>
      </c>
      <c r="D30" s="87">
        <f>SUM(D31:D32)</f>
        <v>903</v>
      </c>
      <c r="E30" s="83">
        <f t="shared" si="0"/>
        <v>2348</v>
      </c>
      <c r="F30" s="84">
        <f t="shared" si="1"/>
        <v>0.61541737649063033</v>
      </c>
      <c r="G30" s="84">
        <f t="shared" si="2"/>
        <v>0.38458262350936967</v>
      </c>
      <c r="H30" s="85">
        <f>SUM(H31:H32)</f>
        <v>1546</v>
      </c>
      <c r="I30" s="79">
        <f t="shared" si="3"/>
        <v>802</v>
      </c>
      <c r="J30" s="159">
        <f t="shared" si="4"/>
        <v>1.51875808538163</v>
      </c>
    </row>
    <row r="31" spans="1:11" s="49" customFormat="1" ht="12" customHeight="1" x14ac:dyDescent="0.3">
      <c r="A31" s="265"/>
      <c r="B31" s="58" t="s">
        <v>47</v>
      </c>
      <c r="C31" s="59">
        <v>1374</v>
      </c>
      <c r="D31" s="60">
        <v>872</v>
      </c>
      <c r="E31" s="160">
        <f>SUM(C31:D31)</f>
        <v>2246</v>
      </c>
      <c r="F31" s="161">
        <f>IFERROR((C31/E31),0)</f>
        <v>0.61175422974176319</v>
      </c>
      <c r="G31" s="161">
        <f>IFERROR((D31/E31),0)</f>
        <v>0.38824577025823687</v>
      </c>
      <c r="H31" s="162">
        <v>1322</v>
      </c>
      <c r="I31" s="162">
        <f t="shared" si="3"/>
        <v>924</v>
      </c>
      <c r="J31" s="161">
        <f t="shared" si="4"/>
        <v>1.6989409984871406</v>
      </c>
    </row>
    <row r="32" spans="1:11" s="49" customFormat="1" ht="12" customHeight="1" x14ac:dyDescent="0.3">
      <c r="A32" s="265"/>
      <c r="B32" s="58" t="s">
        <v>48</v>
      </c>
      <c r="C32" s="59">
        <v>71</v>
      </c>
      <c r="D32" s="60">
        <v>31</v>
      </c>
      <c r="E32" s="160">
        <f>SUM(C32:D32)</f>
        <v>102</v>
      </c>
      <c r="F32" s="161">
        <f>IFERROR((C32/E32),0)</f>
        <v>0.69607843137254899</v>
      </c>
      <c r="G32" s="161">
        <f>IFERROR((D32/E32),0)</f>
        <v>0.30392156862745096</v>
      </c>
      <c r="H32" s="162">
        <v>224</v>
      </c>
      <c r="I32" s="162">
        <f t="shared" si="3"/>
        <v>-122</v>
      </c>
      <c r="J32" s="161">
        <f t="shared" si="4"/>
        <v>0.45535714285714285</v>
      </c>
    </row>
    <row r="33" spans="1:10" s="49" customFormat="1" ht="12" customHeight="1" x14ac:dyDescent="0.3">
      <c r="A33" s="80" t="s">
        <v>185</v>
      </c>
      <c r="B33" s="80" t="s">
        <v>186</v>
      </c>
      <c r="C33" s="81">
        <v>0</v>
      </c>
      <c r="D33" s="82">
        <v>0</v>
      </c>
      <c r="E33" s="83">
        <f t="shared" si="0"/>
        <v>0</v>
      </c>
      <c r="F33" s="84">
        <f t="shared" si="1"/>
        <v>0</v>
      </c>
      <c r="G33" s="84">
        <f t="shared" si="2"/>
        <v>0</v>
      </c>
      <c r="H33" s="85">
        <v>20</v>
      </c>
      <c r="I33" s="79">
        <f t="shared" si="3"/>
        <v>-20</v>
      </c>
      <c r="J33" s="159">
        <f t="shared" si="4"/>
        <v>0</v>
      </c>
    </row>
    <row r="34" spans="1:10" s="49" customFormat="1" ht="12" customHeight="1" x14ac:dyDescent="0.3">
      <c r="A34" s="80" t="s">
        <v>148</v>
      </c>
      <c r="B34" s="80" t="s">
        <v>187</v>
      </c>
      <c r="C34" s="86">
        <v>0</v>
      </c>
      <c r="D34" s="87">
        <v>17</v>
      </c>
      <c r="E34" s="83">
        <f t="shared" si="0"/>
        <v>17</v>
      </c>
      <c r="F34" s="84">
        <f t="shared" si="1"/>
        <v>0</v>
      </c>
      <c r="G34" s="84">
        <f t="shared" si="2"/>
        <v>1</v>
      </c>
      <c r="H34" s="85">
        <v>18</v>
      </c>
      <c r="I34" s="79">
        <f t="shared" si="3"/>
        <v>-1</v>
      </c>
      <c r="J34" s="159">
        <f t="shared" si="4"/>
        <v>0.94444444444444442</v>
      </c>
    </row>
    <row r="35" spans="1:10" ht="12" customHeight="1" thickBot="1" x14ac:dyDescent="0.4">
      <c r="A35" s="262" t="s">
        <v>188</v>
      </c>
      <c r="B35" s="263"/>
      <c r="C35" s="89">
        <f>+C11+C12+C13+C14+C15+C21+C29+C30+C33+C34</f>
        <v>14036</v>
      </c>
      <c r="D35" s="90">
        <f>+D11+D12+D13+D14+D15+D21+D29+D30+D33+D34</f>
        <v>7654</v>
      </c>
      <c r="E35" s="91">
        <f t="shared" si="0"/>
        <v>21690</v>
      </c>
      <c r="F35" s="163">
        <f t="shared" si="1"/>
        <v>0.64711848778238823</v>
      </c>
      <c r="G35" s="163">
        <f t="shared" si="2"/>
        <v>0.35288151221761183</v>
      </c>
      <c r="H35" s="67">
        <f>+H11+H12+H13+H14+H15+H21+H29+H30+H33+H34</f>
        <v>14591</v>
      </c>
      <c r="I35" s="67">
        <f t="shared" si="3"/>
        <v>7099</v>
      </c>
      <c r="J35" s="163">
        <f t="shared" si="4"/>
        <v>1.4865327941881983</v>
      </c>
    </row>
    <row r="36" spans="1:10" ht="12" customHeight="1" thickBot="1" x14ac:dyDescent="0.4">
      <c r="A36" s="93"/>
      <c r="B36" s="93"/>
      <c r="C36" s="94"/>
      <c r="D36" s="94"/>
      <c r="E36" s="94"/>
      <c r="F36" s="68"/>
      <c r="G36" s="68"/>
      <c r="H36" s="68"/>
      <c r="I36" s="68"/>
      <c r="J36" s="68"/>
    </row>
    <row r="37" spans="1:10" ht="12" customHeight="1" x14ac:dyDescent="0.35">
      <c r="A37" s="264" t="s">
        <v>50</v>
      </c>
      <c r="B37" s="80" t="s">
        <v>45</v>
      </c>
      <c r="C37" s="95">
        <f>+C10+C12+C13+C14+C15+C16+C18+C20+C22+C23+C24+C26+C27+C28+C31+C33+C34</f>
        <v>13184</v>
      </c>
      <c r="D37" s="96">
        <f>+D10+D12+D13+D14+D15+D16+D18+D20+D22+D23+D24+D26+D27+D28+D31+D33+D34</f>
        <v>7376</v>
      </c>
      <c r="E37" s="83">
        <f t="shared" si="0"/>
        <v>20560</v>
      </c>
      <c r="F37" s="84">
        <f t="shared" ref="F37:F39" si="5">IFERROR((C37/E37),0)</f>
        <v>0.64124513618677048</v>
      </c>
      <c r="G37" s="84">
        <f t="shared" ref="G37:G39" si="6">IFERROR((D37/E37),0)</f>
        <v>0.35875486381322957</v>
      </c>
      <c r="H37" s="97"/>
      <c r="I37" s="226" t="s">
        <v>194</v>
      </c>
      <c r="J37" s="227"/>
    </row>
    <row r="38" spans="1:10" ht="12" customHeight="1" x14ac:dyDescent="0.35">
      <c r="A38" s="266"/>
      <c r="B38" s="80" t="s">
        <v>46</v>
      </c>
      <c r="C38" s="98">
        <f>+C9+C19+C25+C32</f>
        <v>852</v>
      </c>
      <c r="D38" s="99">
        <f>+D9+D19+D25+D32</f>
        <v>278</v>
      </c>
      <c r="E38" s="83">
        <f t="shared" si="0"/>
        <v>1130</v>
      </c>
      <c r="F38" s="84">
        <f>IFERROR((C38/E38),0)</f>
        <v>0.75398230088495577</v>
      </c>
      <c r="G38" s="84">
        <f t="shared" si="6"/>
        <v>0.24601769911504426</v>
      </c>
      <c r="H38" s="97"/>
      <c r="I38" s="228"/>
      <c r="J38" s="229"/>
    </row>
    <row r="39" spans="1:10" ht="12" customHeight="1" thickBot="1" x14ac:dyDescent="0.4">
      <c r="A39" s="262" t="s">
        <v>188</v>
      </c>
      <c r="B39" s="263"/>
      <c r="C39" s="89">
        <f>SUM(C37:C38)</f>
        <v>14036</v>
      </c>
      <c r="D39" s="90">
        <f>SUM(D37:D38)</f>
        <v>7654</v>
      </c>
      <c r="E39" s="100">
        <f t="shared" si="0"/>
        <v>21690</v>
      </c>
      <c r="F39" s="163">
        <f t="shared" si="5"/>
        <v>0.64711848778238823</v>
      </c>
      <c r="G39" s="163">
        <f t="shared" si="6"/>
        <v>0.35288151221761183</v>
      </c>
      <c r="H39" s="97"/>
      <c r="I39" s="230"/>
      <c r="J39" s="231"/>
    </row>
    <row r="40" spans="1:10" ht="12" customHeight="1" x14ac:dyDescent="0.35">
      <c r="A40" s="238" t="s">
        <v>191</v>
      </c>
      <c r="B40" s="238"/>
      <c r="C40" s="238"/>
      <c r="D40" s="238"/>
      <c r="E40" s="238"/>
      <c r="F40" s="238"/>
      <c r="G40" s="238"/>
      <c r="H40" s="238"/>
      <c r="I40" s="238"/>
      <c r="J40" s="238"/>
    </row>
    <row r="41" spans="1:10" ht="12" customHeight="1" x14ac:dyDescent="0.35">
      <c r="A41" s="238" t="s">
        <v>82</v>
      </c>
      <c r="B41" s="238"/>
      <c r="C41" s="238"/>
      <c r="D41" s="238"/>
      <c r="E41" s="238"/>
      <c r="F41" s="238"/>
      <c r="G41" s="238"/>
      <c r="H41" s="238"/>
      <c r="I41" s="238"/>
      <c r="J41" s="238"/>
    </row>
    <row r="42" spans="1:10" ht="12" customHeight="1" x14ac:dyDescent="0.35">
      <c r="A42" s="238"/>
      <c r="B42" s="238"/>
      <c r="C42" s="238"/>
      <c r="D42" s="238"/>
      <c r="E42" s="238"/>
      <c r="F42" s="238"/>
      <c r="G42" s="238"/>
      <c r="H42" s="238"/>
      <c r="I42" s="238"/>
      <c r="J42" s="238"/>
    </row>
  </sheetData>
  <mergeCells count="16">
    <mergeCell ref="I37:J39"/>
    <mergeCell ref="A39:B39"/>
    <mergeCell ref="A40:J40"/>
    <mergeCell ref="A41:J42"/>
    <mergeCell ref="A9:A11"/>
    <mergeCell ref="A16:A21"/>
    <mergeCell ref="A22:A29"/>
    <mergeCell ref="A30:A32"/>
    <mergeCell ref="A35:B35"/>
    <mergeCell ref="A37:A38"/>
    <mergeCell ref="C5:J6"/>
    <mergeCell ref="C7:E7"/>
    <mergeCell ref="F7:G7"/>
    <mergeCell ref="H7:H8"/>
    <mergeCell ref="I7:I8"/>
    <mergeCell ref="J7:J8"/>
  </mergeCells>
  <pageMargins left="0.25" right="0.25" top="0.75" bottom="0.75" header="0.3" footer="0.3"/>
  <pageSetup orientation="landscape" horizontalDpi="300" verticalDpi="300" r:id="rId1"/>
  <ignoredErrors>
    <ignoredError sqref="E30:H30 E17:H29 C30:D30" formulaRange="1"/>
    <ignoredError sqref="C29:D29 C17:D17" formulaRange="1" unlockedFormula="1"/>
    <ignoredError sqref="C11:D11 C21:D21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L42"/>
  <sheetViews>
    <sheetView showGridLines="0" tabSelected="1" zoomScale="110" zoomScaleNormal="110" workbookViewId="0">
      <pane ySplit="8" topLeftCell="A9" activePane="bottomLeft" state="frozen"/>
      <selection pane="bottomLeft" activeCell="D43" sqref="D43"/>
    </sheetView>
  </sheetViews>
  <sheetFormatPr baseColWidth="10" defaultRowHeight="14.25" customHeight="1" outlineLevelRow="1" x14ac:dyDescent="0.35"/>
  <cols>
    <col min="1" max="1" width="15" customWidth="1"/>
    <col min="2" max="2" width="15.54296875" style="9" customWidth="1"/>
    <col min="3" max="8" width="12.7265625" style="9" customWidth="1"/>
    <col min="9" max="9" width="13.26953125" style="9" customWidth="1"/>
    <col min="10" max="10" width="12.7265625" style="9" customWidth="1"/>
    <col min="13" max="14" width="12.7265625" customWidth="1"/>
  </cols>
  <sheetData>
    <row r="1" spans="1:11" ht="16.5" customHeight="1" outlineLevel="1" x14ac:dyDescent="0.35"/>
    <row r="2" spans="1:11" ht="16.5" customHeight="1" outlineLevel="1" x14ac:dyDescent="0.5">
      <c r="B2" s="180" t="s">
        <v>197</v>
      </c>
      <c r="C2" s="180"/>
      <c r="D2" s="180"/>
      <c r="E2" s="180"/>
      <c r="F2" s="180"/>
      <c r="G2" s="180"/>
      <c r="H2" s="180"/>
    </row>
    <row r="3" spans="1:11" ht="16.5" customHeight="1" outlineLevel="1" x14ac:dyDescent="0.5">
      <c r="B3" s="181" t="s">
        <v>75</v>
      </c>
      <c r="C3" s="181"/>
      <c r="D3" s="181"/>
      <c r="E3" s="181"/>
      <c r="F3" s="181"/>
      <c r="G3" s="181"/>
      <c r="H3" s="181"/>
    </row>
    <row r="4" spans="1:11" ht="12" customHeight="1" outlineLevel="1" x14ac:dyDescent="0.35"/>
    <row r="5" spans="1:11" ht="12" customHeight="1" x14ac:dyDescent="0.35">
      <c r="B5" s="69"/>
      <c r="C5" s="245" t="s">
        <v>199</v>
      </c>
      <c r="D5" s="246"/>
      <c r="E5" s="246"/>
      <c r="F5" s="246"/>
      <c r="G5" s="246"/>
      <c r="H5" s="246"/>
      <c r="I5" s="246"/>
      <c r="J5" s="247"/>
    </row>
    <row r="6" spans="1:11" ht="12" customHeight="1" x14ac:dyDescent="0.35">
      <c r="B6" s="182"/>
      <c r="C6" s="248"/>
      <c r="D6" s="249"/>
      <c r="E6" s="249"/>
      <c r="F6" s="249"/>
      <c r="G6" s="249"/>
      <c r="H6" s="249"/>
      <c r="I6" s="249"/>
      <c r="J6" s="250"/>
    </row>
    <row r="7" spans="1:11" ht="12" customHeight="1" x14ac:dyDescent="0.35">
      <c r="B7" s="183"/>
      <c r="C7" s="252" t="s">
        <v>17</v>
      </c>
      <c r="D7" s="267"/>
      <c r="E7" s="253"/>
      <c r="F7" s="252" t="s">
        <v>18</v>
      </c>
      <c r="G7" s="253"/>
      <c r="H7" s="259" t="s">
        <v>40</v>
      </c>
      <c r="I7" s="268" t="s">
        <v>123</v>
      </c>
      <c r="J7" s="268" t="s">
        <v>108</v>
      </c>
    </row>
    <row r="8" spans="1:11" ht="12" customHeight="1" x14ac:dyDescent="0.35">
      <c r="A8" s="72" t="s">
        <v>171</v>
      </c>
      <c r="B8" s="72" t="s">
        <v>172</v>
      </c>
      <c r="C8" s="72" t="s">
        <v>38</v>
      </c>
      <c r="D8" s="72" t="s">
        <v>39</v>
      </c>
      <c r="E8" s="72" t="s">
        <v>2</v>
      </c>
      <c r="F8" s="72" t="s">
        <v>38</v>
      </c>
      <c r="G8" s="72" t="s">
        <v>39</v>
      </c>
      <c r="H8" s="260"/>
      <c r="I8" s="269"/>
      <c r="J8" s="269"/>
    </row>
    <row r="9" spans="1:11" ht="12" customHeight="1" x14ac:dyDescent="0.35">
      <c r="A9" s="264" t="s">
        <v>83</v>
      </c>
      <c r="B9" s="73" t="s">
        <v>173</v>
      </c>
      <c r="C9" s="184">
        <v>133</v>
      </c>
      <c r="D9" s="185">
        <v>39</v>
      </c>
      <c r="E9" s="221">
        <v>172</v>
      </c>
      <c r="F9" s="186">
        <v>0.77325581395348841</v>
      </c>
      <c r="G9" s="186">
        <v>0.22674418604651161</v>
      </c>
      <c r="H9" s="187">
        <v>80</v>
      </c>
      <c r="I9" s="188">
        <v>92</v>
      </c>
      <c r="J9" s="189">
        <v>2.15</v>
      </c>
      <c r="K9" s="16"/>
    </row>
    <row r="10" spans="1:11" ht="12" customHeight="1" x14ac:dyDescent="0.35">
      <c r="A10" s="265"/>
      <c r="B10" s="80" t="s">
        <v>83</v>
      </c>
      <c r="C10" s="190">
        <v>1681</v>
      </c>
      <c r="D10" s="191">
        <v>641</v>
      </c>
      <c r="E10" s="221">
        <v>2322</v>
      </c>
      <c r="F10" s="193">
        <v>0.72394487510766581</v>
      </c>
      <c r="G10" s="193">
        <v>0.27605512489233419</v>
      </c>
      <c r="H10" s="194">
        <v>950</v>
      </c>
      <c r="I10" s="188">
        <v>1372</v>
      </c>
      <c r="J10" s="189">
        <v>2.4442105263157896</v>
      </c>
      <c r="K10" s="16"/>
    </row>
    <row r="11" spans="1:11" ht="12" hidden="1" customHeight="1" outlineLevel="1" x14ac:dyDescent="0.35">
      <c r="A11" s="266"/>
      <c r="B11" s="174" t="s">
        <v>174</v>
      </c>
      <c r="C11" s="190">
        <v>1814</v>
      </c>
      <c r="D11" s="191">
        <v>680</v>
      </c>
      <c r="E11" s="195">
        <v>2494</v>
      </c>
      <c r="F11" s="196">
        <v>0.72734562951082593</v>
      </c>
      <c r="G11" s="196">
        <v>0.27265437048917401</v>
      </c>
      <c r="H11" s="197">
        <v>1030</v>
      </c>
      <c r="I11" s="198">
        <v>1464</v>
      </c>
      <c r="J11" s="199">
        <v>2.4213592233009709</v>
      </c>
      <c r="K11" s="16"/>
    </row>
    <row r="12" spans="1:11" ht="12" customHeight="1" collapsed="1" x14ac:dyDescent="0.35">
      <c r="A12" s="80" t="s">
        <v>175</v>
      </c>
      <c r="B12" s="80" t="s">
        <v>176</v>
      </c>
      <c r="C12" s="190">
        <v>647</v>
      </c>
      <c r="D12" s="191">
        <v>275</v>
      </c>
      <c r="E12" s="221">
        <v>922</v>
      </c>
      <c r="F12" s="193">
        <v>0.70173535791757047</v>
      </c>
      <c r="G12" s="193">
        <v>0.29826464208242948</v>
      </c>
      <c r="H12" s="194">
        <v>292</v>
      </c>
      <c r="I12" s="188">
        <v>630</v>
      </c>
      <c r="J12" s="189">
        <v>3.1575342465753424</v>
      </c>
      <c r="K12" s="16"/>
    </row>
    <row r="13" spans="1:11" ht="12" customHeight="1" x14ac:dyDescent="0.35">
      <c r="A13" s="80" t="s">
        <v>177</v>
      </c>
      <c r="B13" s="80" t="s">
        <v>4</v>
      </c>
      <c r="C13" s="190">
        <v>449</v>
      </c>
      <c r="D13" s="191">
        <v>127</v>
      </c>
      <c r="E13" s="221">
        <v>576</v>
      </c>
      <c r="F13" s="193">
        <v>0.77951388888888884</v>
      </c>
      <c r="G13" s="193">
        <v>0.2204861111111111</v>
      </c>
      <c r="H13" s="194">
        <v>150</v>
      </c>
      <c r="I13" s="188">
        <v>426</v>
      </c>
      <c r="J13" s="189">
        <v>3.84</v>
      </c>
      <c r="K13" s="16"/>
    </row>
    <row r="14" spans="1:11" ht="12" customHeight="1" x14ac:dyDescent="0.35">
      <c r="A14" s="80" t="s">
        <v>178</v>
      </c>
      <c r="B14" s="80" t="s">
        <v>5</v>
      </c>
      <c r="C14" s="190">
        <v>317</v>
      </c>
      <c r="D14" s="191">
        <v>97</v>
      </c>
      <c r="E14" s="221">
        <v>414</v>
      </c>
      <c r="F14" s="193">
        <v>0.7657004830917874</v>
      </c>
      <c r="G14" s="193">
        <v>0.23429951690821257</v>
      </c>
      <c r="H14" s="194">
        <v>75</v>
      </c>
      <c r="I14" s="188">
        <v>339</v>
      </c>
      <c r="J14" s="189">
        <v>5.52</v>
      </c>
      <c r="K14" s="16"/>
    </row>
    <row r="15" spans="1:11" ht="12" customHeight="1" x14ac:dyDescent="0.35">
      <c r="A15" s="80" t="s">
        <v>179</v>
      </c>
      <c r="B15" s="80" t="s">
        <v>6</v>
      </c>
      <c r="C15" s="190">
        <v>0</v>
      </c>
      <c r="D15" s="191">
        <v>0</v>
      </c>
      <c r="E15" s="192">
        <v>0</v>
      </c>
      <c r="F15" s="193">
        <v>0</v>
      </c>
      <c r="G15" s="193">
        <v>0</v>
      </c>
      <c r="H15" s="194">
        <v>80</v>
      </c>
      <c r="I15" s="188">
        <v>-80</v>
      </c>
      <c r="J15" s="189">
        <v>0</v>
      </c>
      <c r="K15" s="16"/>
    </row>
    <row r="16" spans="1:11" ht="12" customHeight="1" x14ac:dyDescent="0.35">
      <c r="A16" s="264" t="s">
        <v>180</v>
      </c>
      <c r="B16" s="80" t="s">
        <v>7</v>
      </c>
      <c r="C16" s="190">
        <v>82</v>
      </c>
      <c r="D16" s="191">
        <v>20</v>
      </c>
      <c r="E16" s="192">
        <v>102</v>
      </c>
      <c r="F16" s="193">
        <v>0.80392156862745101</v>
      </c>
      <c r="G16" s="193">
        <v>0.19607843137254902</v>
      </c>
      <c r="H16" s="194">
        <v>40</v>
      </c>
      <c r="I16" s="188">
        <v>62</v>
      </c>
      <c r="J16" s="189">
        <v>2.5499999999999998</v>
      </c>
      <c r="K16" s="16"/>
    </row>
    <row r="17" spans="1:12" ht="12" customHeight="1" x14ac:dyDescent="0.35">
      <c r="A17" s="265"/>
      <c r="B17" s="174" t="s">
        <v>8</v>
      </c>
      <c r="C17" s="190">
        <v>97</v>
      </c>
      <c r="D17" s="200">
        <v>37</v>
      </c>
      <c r="E17" s="192">
        <v>134</v>
      </c>
      <c r="F17" s="193">
        <v>0.72388059701492535</v>
      </c>
      <c r="G17" s="193">
        <v>0.27611940298507465</v>
      </c>
      <c r="H17" s="194">
        <v>70</v>
      </c>
      <c r="I17" s="188">
        <v>64</v>
      </c>
      <c r="J17" s="189">
        <v>1.9142857142857144</v>
      </c>
      <c r="K17" s="16"/>
    </row>
    <row r="18" spans="1:12" s="49" customFormat="1" ht="12" customHeight="1" x14ac:dyDescent="0.35">
      <c r="A18" s="265"/>
      <c r="B18" s="174" t="s">
        <v>77</v>
      </c>
      <c r="C18" s="190">
        <v>14</v>
      </c>
      <c r="D18" s="200">
        <v>0</v>
      </c>
      <c r="E18" s="200">
        <v>14</v>
      </c>
      <c r="F18" s="193">
        <v>1</v>
      </c>
      <c r="G18" s="193">
        <v>0</v>
      </c>
      <c r="H18" s="194">
        <v>30</v>
      </c>
      <c r="I18" s="194">
        <v>-16</v>
      </c>
      <c r="J18" s="189">
        <v>0.46666666666666667</v>
      </c>
      <c r="K18" s="16"/>
    </row>
    <row r="19" spans="1:12" s="49" customFormat="1" ht="12" customHeight="1" x14ac:dyDescent="0.35">
      <c r="A19" s="265"/>
      <c r="B19" s="174" t="s">
        <v>76</v>
      </c>
      <c r="C19" s="190">
        <v>83</v>
      </c>
      <c r="D19" s="200">
        <v>37</v>
      </c>
      <c r="E19" s="200">
        <v>120</v>
      </c>
      <c r="F19" s="193">
        <v>0.69166666666666665</v>
      </c>
      <c r="G19" s="193">
        <v>0.30833333333333335</v>
      </c>
      <c r="H19" s="194">
        <v>40</v>
      </c>
      <c r="I19" s="194">
        <v>80</v>
      </c>
      <c r="J19" s="189">
        <v>3</v>
      </c>
      <c r="K19" s="16"/>
    </row>
    <row r="20" spans="1:12" ht="12" customHeight="1" x14ac:dyDescent="0.35">
      <c r="A20" s="265"/>
      <c r="B20" s="80" t="s">
        <v>9</v>
      </c>
      <c r="C20" s="190">
        <v>493</v>
      </c>
      <c r="D20" s="191">
        <v>156</v>
      </c>
      <c r="E20" s="192">
        <v>649</v>
      </c>
      <c r="F20" s="193">
        <v>0.75963020030816641</v>
      </c>
      <c r="G20" s="193">
        <v>0.24036979969183359</v>
      </c>
      <c r="H20" s="194">
        <v>200</v>
      </c>
      <c r="I20" s="188">
        <v>449</v>
      </c>
      <c r="J20" s="189">
        <v>3.2450000000000001</v>
      </c>
      <c r="K20" s="16"/>
    </row>
    <row r="21" spans="1:12" ht="12" hidden="1" customHeight="1" outlineLevel="1" x14ac:dyDescent="0.35">
      <c r="A21" s="266"/>
      <c r="B21" s="174" t="s">
        <v>181</v>
      </c>
      <c r="C21" s="190">
        <v>672</v>
      </c>
      <c r="D21" s="191">
        <v>213</v>
      </c>
      <c r="E21" s="195">
        <v>885</v>
      </c>
      <c r="F21" s="196">
        <v>0.7593220338983051</v>
      </c>
      <c r="G21" s="196">
        <v>0.24067796610169492</v>
      </c>
      <c r="H21" s="197">
        <v>310</v>
      </c>
      <c r="I21" s="198">
        <v>575</v>
      </c>
      <c r="J21" s="199">
        <v>2.8548387096774195</v>
      </c>
      <c r="K21" s="16"/>
    </row>
    <row r="22" spans="1:12" ht="12" customHeight="1" collapsed="1" x14ac:dyDescent="0.35">
      <c r="A22" s="264" t="s">
        <v>182</v>
      </c>
      <c r="B22" s="80" t="s">
        <v>122</v>
      </c>
      <c r="C22" s="190">
        <v>0</v>
      </c>
      <c r="D22" s="191">
        <v>7</v>
      </c>
      <c r="E22" s="201">
        <v>7</v>
      </c>
      <c r="F22" s="202">
        <v>0</v>
      </c>
      <c r="G22" s="202">
        <v>1</v>
      </c>
      <c r="H22" s="203">
        <v>12</v>
      </c>
      <c r="I22" s="204">
        <v>-5</v>
      </c>
      <c r="J22" s="205">
        <v>0.58333333333333337</v>
      </c>
      <c r="K22" s="16"/>
    </row>
    <row r="23" spans="1:12" ht="12" customHeight="1" x14ac:dyDescent="0.35">
      <c r="A23" s="265"/>
      <c r="B23" s="80" t="s">
        <v>11</v>
      </c>
      <c r="C23" s="190">
        <v>340</v>
      </c>
      <c r="D23" s="191">
        <v>83</v>
      </c>
      <c r="E23" s="192">
        <v>423</v>
      </c>
      <c r="F23" s="193">
        <v>0.80378250591016553</v>
      </c>
      <c r="G23" s="193">
        <v>0.19621749408983452</v>
      </c>
      <c r="H23" s="194">
        <v>436</v>
      </c>
      <c r="I23" s="188">
        <v>-13</v>
      </c>
      <c r="J23" s="189">
        <v>0.97018348623853212</v>
      </c>
      <c r="K23" s="16"/>
    </row>
    <row r="24" spans="1:12" ht="12" customHeight="1" x14ac:dyDescent="0.35">
      <c r="A24" s="265"/>
      <c r="B24" s="80" t="s">
        <v>84</v>
      </c>
      <c r="C24" s="190">
        <v>302</v>
      </c>
      <c r="D24" s="191">
        <v>120</v>
      </c>
      <c r="E24" s="192">
        <v>422</v>
      </c>
      <c r="F24" s="193">
        <v>0.71563981042654023</v>
      </c>
      <c r="G24" s="193">
        <v>0.28436018957345971</v>
      </c>
      <c r="H24" s="194">
        <v>280</v>
      </c>
      <c r="I24" s="188">
        <v>142</v>
      </c>
      <c r="J24" s="189">
        <v>1.5071428571428571</v>
      </c>
      <c r="K24" s="16"/>
    </row>
    <row r="25" spans="1:12" ht="12" customHeight="1" x14ac:dyDescent="0.35">
      <c r="A25" s="265"/>
      <c r="B25" s="80" t="s">
        <v>12</v>
      </c>
      <c r="C25" s="190">
        <v>565</v>
      </c>
      <c r="D25" s="191">
        <v>165</v>
      </c>
      <c r="E25" s="192">
        <v>730</v>
      </c>
      <c r="F25" s="193">
        <v>0.77397260273972601</v>
      </c>
      <c r="G25" s="193">
        <v>0.22602739726027396</v>
      </c>
      <c r="H25" s="194">
        <v>433</v>
      </c>
      <c r="I25" s="188">
        <v>297</v>
      </c>
      <c r="J25" s="189">
        <v>1.6859122401847575</v>
      </c>
      <c r="K25" s="16"/>
      <c r="L25" s="176"/>
    </row>
    <row r="26" spans="1:12" ht="12" customHeight="1" x14ac:dyDescent="0.35">
      <c r="A26" s="265"/>
      <c r="B26" s="80" t="s">
        <v>183</v>
      </c>
      <c r="C26" s="190">
        <v>3335</v>
      </c>
      <c r="D26" s="191">
        <v>2222</v>
      </c>
      <c r="E26" s="192">
        <v>5557</v>
      </c>
      <c r="F26" s="193">
        <v>0.6001439625697319</v>
      </c>
      <c r="G26" s="193">
        <v>0.39985603743026815</v>
      </c>
      <c r="H26" s="194">
        <v>5504</v>
      </c>
      <c r="I26" s="188">
        <v>53</v>
      </c>
      <c r="J26" s="189">
        <v>1.0096293604651163</v>
      </c>
      <c r="K26" s="16"/>
    </row>
    <row r="27" spans="1:12" ht="12" customHeight="1" x14ac:dyDescent="0.35">
      <c r="A27" s="265"/>
      <c r="B27" s="80" t="s">
        <v>35</v>
      </c>
      <c r="C27" s="190">
        <v>3228</v>
      </c>
      <c r="D27" s="191">
        <v>1457</v>
      </c>
      <c r="E27" s="192">
        <v>4685</v>
      </c>
      <c r="F27" s="193">
        <v>0.68900747065101386</v>
      </c>
      <c r="G27" s="193">
        <v>0.31099252934898614</v>
      </c>
      <c r="H27" s="194">
        <v>1568</v>
      </c>
      <c r="I27" s="188">
        <v>3117</v>
      </c>
      <c r="J27" s="189">
        <v>2.9878826530612246</v>
      </c>
      <c r="K27" s="16"/>
    </row>
    <row r="28" spans="1:12" ht="12" customHeight="1" x14ac:dyDescent="0.35">
      <c r="A28" s="265"/>
      <c r="B28" s="177" t="s">
        <v>36</v>
      </c>
      <c r="C28" s="206">
        <v>2507</v>
      </c>
      <c r="D28" s="207">
        <v>2060</v>
      </c>
      <c r="E28" s="192">
        <v>4567</v>
      </c>
      <c r="F28" s="193">
        <v>0.54893803372016636</v>
      </c>
      <c r="G28" s="193">
        <v>0.45106196627983358</v>
      </c>
      <c r="H28" s="194">
        <v>2837</v>
      </c>
      <c r="I28" s="188">
        <v>1730</v>
      </c>
      <c r="J28" s="189">
        <v>1.6097990835389495</v>
      </c>
      <c r="K28" s="16"/>
    </row>
    <row r="29" spans="1:12" ht="12" hidden="1" customHeight="1" outlineLevel="1" x14ac:dyDescent="0.35">
      <c r="A29" s="266"/>
      <c r="B29" s="174" t="s">
        <v>184</v>
      </c>
      <c r="C29" s="190">
        <v>10277</v>
      </c>
      <c r="D29" s="191">
        <v>6114</v>
      </c>
      <c r="E29" s="195">
        <v>16391</v>
      </c>
      <c r="F29" s="196">
        <v>0.62699042157281437</v>
      </c>
      <c r="G29" s="196">
        <v>0.37300957842718563</v>
      </c>
      <c r="H29" s="197">
        <v>11070</v>
      </c>
      <c r="I29" s="198">
        <v>5321</v>
      </c>
      <c r="J29" s="199">
        <v>1.4806684733514002</v>
      </c>
      <c r="K29" s="16"/>
    </row>
    <row r="30" spans="1:12" ht="12" customHeight="1" collapsed="1" x14ac:dyDescent="0.35">
      <c r="A30" s="270" t="s">
        <v>16</v>
      </c>
      <c r="B30" s="174" t="s">
        <v>16</v>
      </c>
      <c r="C30" s="222">
        <v>1622</v>
      </c>
      <c r="D30" s="223">
        <v>1015</v>
      </c>
      <c r="E30" s="192">
        <v>2637</v>
      </c>
      <c r="F30" s="193">
        <v>0.61509290860826693</v>
      </c>
      <c r="G30" s="193">
        <v>0.38490709139173301</v>
      </c>
      <c r="H30" s="194">
        <v>1546</v>
      </c>
      <c r="I30" s="188">
        <v>1091</v>
      </c>
      <c r="J30" s="189">
        <v>1.7056921086675292</v>
      </c>
    </row>
    <row r="31" spans="1:12" s="49" customFormat="1" ht="12" customHeight="1" x14ac:dyDescent="0.3">
      <c r="A31" s="271"/>
      <c r="B31" s="208" t="s">
        <v>47</v>
      </c>
      <c r="C31" s="208">
        <v>1550</v>
      </c>
      <c r="D31" s="208">
        <v>983</v>
      </c>
      <c r="E31" s="208">
        <v>2533</v>
      </c>
      <c r="F31" s="193">
        <v>0.61192262139755227</v>
      </c>
      <c r="G31" s="193">
        <v>0.38807737860244768</v>
      </c>
      <c r="H31" s="194">
        <v>1322</v>
      </c>
      <c r="I31" s="188">
        <v>1211</v>
      </c>
      <c r="J31" s="189">
        <v>1.9160363086232981</v>
      </c>
    </row>
    <row r="32" spans="1:12" s="49" customFormat="1" ht="12" customHeight="1" x14ac:dyDescent="0.3">
      <c r="A32" s="272"/>
      <c r="B32" s="208" t="s">
        <v>48</v>
      </c>
      <c r="C32" s="208">
        <v>72</v>
      </c>
      <c r="D32" s="208">
        <v>32</v>
      </c>
      <c r="E32" s="208">
        <v>104</v>
      </c>
      <c r="F32" s="193">
        <v>0.69230769230769229</v>
      </c>
      <c r="G32" s="193">
        <v>0.30769230769230771</v>
      </c>
      <c r="H32" s="194">
        <v>224</v>
      </c>
      <c r="I32" s="188">
        <v>-120</v>
      </c>
      <c r="J32" s="189">
        <v>0.4642857142857143</v>
      </c>
    </row>
    <row r="33" spans="1:10" s="49" customFormat="1" ht="12" customHeight="1" x14ac:dyDescent="0.3">
      <c r="A33" s="80" t="s">
        <v>185</v>
      </c>
      <c r="B33" s="80" t="s">
        <v>186</v>
      </c>
      <c r="C33" s="190">
        <v>0</v>
      </c>
      <c r="D33" s="191">
        <v>0</v>
      </c>
      <c r="E33" s="192">
        <v>0</v>
      </c>
      <c r="F33" s="193">
        <v>0</v>
      </c>
      <c r="G33" s="193">
        <v>0</v>
      </c>
      <c r="H33" s="194">
        <v>20</v>
      </c>
      <c r="I33" s="188">
        <v>-20</v>
      </c>
      <c r="J33" s="189">
        <v>0</v>
      </c>
    </row>
    <row r="34" spans="1:10" s="49" customFormat="1" ht="12" customHeight="1" x14ac:dyDescent="0.3">
      <c r="A34" s="80" t="s">
        <v>148</v>
      </c>
      <c r="B34" s="80" t="s">
        <v>187</v>
      </c>
      <c r="C34" s="208">
        <v>0</v>
      </c>
      <c r="D34" s="200">
        <v>8</v>
      </c>
      <c r="E34" s="192">
        <v>8</v>
      </c>
      <c r="F34" s="193">
        <v>0</v>
      </c>
      <c r="G34" s="193">
        <v>1</v>
      </c>
      <c r="H34" s="194">
        <v>18</v>
      </c>
      <c r="I34" s="188">
        <v>-10</v>
      </c>
      <c r="J34" s="189">
        <v>0.44444444444444442</v>
      </c>
    </row>
    <row r="35" spans="1:10" ht="12" customHeight="1" thickBot="1" x14ac:dyDescent="0.4">
      <c r="A35" s="262" t="s">
        <v>188</v>
      </c>
      <c r="B35" s="263"/>
      <c r="C35" s="209">
        <v>15798</v>
      </c>
      <c r="D35" s="210">
        <v>8529</v>
      </c>
      <c r="E35" s="211">
        <v>24327</v>
      </c>
      <c r="F35" s="212">
        <v>0.64940189912442969</v>
      </c>
      <c r="G35" s="212">
        <v>0.35059810087557036</v>
      </c>
      <c r="H35" s="213">
        <v>14591</v>
      </c>
      <c r="I35" s="213">
        <v>9736</v>
      </c>
      <c r="J35" s="212">
        <v>1.6672606401206223</v>
      </c>
    </row>
    <row r="36" spans="1:10" ht="12" customHeight="1" thickBot="1" x14ac:dyDescent="0.4">
      <c r="A36" s="93"/>
      <c r="B36" s="93"/>
      <c r="C36" s="214"/>
      <c r="D36" s="214"/>
      <c r="E36" s="214"/>
      <c r="F36" s="69"/>
      <c r="G36" s="69"/>
      <c r="H36" s="69"/>
      <c r="I36" s="69"/>
      <c r="J36" s="69"/>
    </row>
    <row r="37" spans="1:10" ht="12" customHeight="1" x14ac:dyDescent="0.35">
      <c r="A37" s="264" t="s">
        <v>50</v>
      </c>
      <c r="B37" s="80" t="s">
        <v>45</v>
      </c>
      <c r="C37" s="215">
        <f>+C10+C12+C13+C14+C15+C16+C18+C20+C22+C23+C24+C26+C27+C28+C31+C33+C34</f>
        <v>14945</v>
      </c>
      <c r="D37" s="216">
        <f>+D10+D12+D13+D14+D15+D16+D18+D20+D22+D23+D24+D26+D27+D28+D31+D33+D34</f>
        <v>8256</v>
      </c>
      <c r="E37" s="192">
        <f t="shared" ref="E11:E39" si="0">SUM(C37:D37)</f>
        <v>23201</v>
      </c>
      <c r="F37" s="193">
        <f t="shared" ref="F37:F39" si="1">IFERROR((C37/E37),0)</f>
        <v>0.64415326925563554</v>
      </c>
      <c r="G37" s="193">
        <f t="shared" ref="G37:G39" si="2">IFERROR((D37/E37),0)</f>
        <v>0.35584673074436446</v>
      </c>
      <c r="H37" s="217"/>
      <c r="I37" s="226" t="s">
        <v>198</v>
      </c>
      <c r="J37" s="227"/>
    </row>
    <row r="38" spans="1:10" ht="12" customHeight="1" x14ac:dyDescent="0.35">
      <c r="A38" s="266"/>
      <c r="B38" s="80" t="s">
        <v>46</v>
      </c>
      <c r="C38" s="218">
        <f>+C9+C19+C25+C32</f>
        <v>853</v>
      </c>
      <c r="D38" s="219">
        <f>+D9+D19+D25+D32</f>
        <v>273</v>
      </c>
      <c r="E38" s="192">
        <f t="shared" si="0"/>
        <v>1126</v>
      </c>
      <c r="F38" s="193">
        <f>IFERROR((C38/E38),0)</f>
        <v>0.75754884547069268</v>
      </c>
      <c r="G38" s="193">
        <f t="shared" si="2"/>
        <v>0.24245115452930729</v>
      </c>
      <c r="H38" s="217"/>
      <c r="I38" s="228"/>
      <c r="J38" s="229"/>
    </row>
    <row r="39" spans="1:10" ht="12" customHeight="1" thickBot="1" x14ac:dyDescent="0.4">
      <c r="A39" s="262" t="s">
        <v>188</v>
      </c>
      <c r="B39" s="263"/>
      <c r="C39" s="209">
        <f>SUM(C37:C38)</f>
        <v>15798</v>
      </c>
      <c r="D39" s="210">
        <f>SUM(D37:D38)</f>
        <v>8529</v>
      </c>
      <c r="E39" s="220">
        <f t="shared" si="0"/>
        <v>24327</v>
      </c>
      <c r="F39" s="212">
        <f t="shared" si="1"/>
        <v>0.64940189912442969</v>
      </c>
      <c r="G39" s="212">
        <f t="shared" si="2"/>
        <v>0.35059810087557036</v>
      </c>
      <c r="H39" s="217"/>
      <c r="I39" s="230"/>
      <c r="J39" s="231"/>
    </row>
    <row r="40" spans="1:10" ht="12" customHeight="1" x14ac:dyDescent="0.35">
      <c r="A40" s="238" t="s">
        <v>200</v>
      </c>
      <c r="B40" s="238"/>
      <c r="C40" s="238"/>
      <c r="D40" s="238"/>
      <c r="E40" s="238"/>
      <c r="F40" s="238"/>
      <c r="G40" s="238"/>
      <c r="H40" s="238"/>
      <c r="I40" s="238"/>
      <c r="J40" s="238"/>
    </row>
    <row r="41" spans="1:10" ht="12" customHeight="1" x14ac:dyDescent="0.35">
      <c r="A41" s="238" t="s">
        <v>82</v>
      </c>
      <c r="B41" s="238"/>
      <c r="C41" s="238"/>
      <c r="D41" s="238"/>
      <c r="E41" s="238"/>
      <c r="F41" s="238"/>
      <c r="G41" s="238"/>
      <c r="H41" s="238"/>
      <c r="I41" s="238"/>
      <c r="J41" s="238"/>
    </row>
    <row r="42" spans="1:10" ht="12" customHeight="1" x14ac:dyDescent="0.35">
      <c r="A42" s="238"/>
      <c r="B42" s="238"/>
      <c r="C42" s="238"/>
      <c r="D42" s="238"/>
      <c r="E42" s="238"/>
      <c r="F42" s="238"/>
      <c r="G42" s="238"/>
      <c r="H42" s="238"/>
      <c r="I42" s="238"/>
      <c r="J42" s="238"/>
    </row>
  </sheetData>
  <mergeCells count="16">
    <mergeCell ref="I37:J39"/>
    <mergeCell ref="A39:B39"/>
    <mergeCell ref="A40:J40"/>
    <mergeCell ref="A41:J42"/>
    <mergeCell ref="A9:A11"/>
    <mergeCell ref="A16:A21"/>
    <mergeCell ref="A22:A29"/>
    <mergeCell ref="A30:A32"/>
    <mergeCell ref="A35:B35"/>
    <mergeCell ref="A37:A38"/>
    <mergeCell ref="C5:J6"/>
    <mergeCell ref="C7:E7"/>
    <mergeCell ref="F7:G7"/>
    <mergeCell ref="H7:H8"/>
    <mergeCell ref="I7:I8"/>
    <mergeCell ref="J7:J8"/>
  </mergeCells>
  <pageMargins left="0.25" right="0.25" top="0.75" bottom="0.75" header="0.3" footer="0.3"/>
  <pageSetup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1:P78"/>
  <sheetViews>
    <sheetView showGridLines="0" zoomScale="80" zoomScaleNormal="80" workbookViewId="0">
      <pane ySplit="8" topLeftCell="A9" activePane="bottomLeft" state="frozen"/>
      <selection pane="bottomLeft" activeCell="M45" sqref="M45"/>
    </sheetView>
  </sheetViews>
  <sheetFormatPr baseColWidth="10" defaultRowHeight="14.25" customHeight="1" outlineLevelRow="1" outlineLevelCol="3" x14ac:dyDescent="0.35"/>
  <cols>
    <col min="1" max="1" width="2.7265625" customWidth="1"/>
    <col min="2" max="2" width="6" style="26" hidden="1" customWidth="1" outlineLevel="3"/>
    <col min="3" max="3" width="4.7265625" customWidth="1" collapsed="1"/>
    <col min="4" max="12" width="14" customWidth="1"/>
    <col min="15" max="16" width="12.7265625" customWidth="1"/>
  </cols>
  <sheetData>
    <row r="1" spans="2:12" ht="15.75" customHeight="1" outlineLevel="1" x14ac:dyDescent="0.35"/>
    <row r="2" spans="2:12" ht="15.75" customHeight="1" outlineLevel="1" x14ac:dyDescent="0.5">
      <c r="B2" s="29"/>
      <c r="E2" s="108" t="s">
        <v>37</v>
      </c>
    </row>
    <row r="3" spans="2:12" ht="15.75" customHeight="1" outlineLevel="1" x14ac:dyDescent="0.5">
      <c r="E3" s="109" t="s">
        <v>75</v>
      </c>
    </row>
    <row r="4" spans="2:12" ht="15.75" customHeight="1" outlineLevel="1" x14ac:dyDescent="0.35"/>
    <row r="5" spans="2:12" ht="9.75" customHeight="1" x14ac:dyDescent="0.35">
      <c r="C5" s="68"/>
      <c r="D5" s="69"/>
      <c r="E5" s="245" t="s">
        <v>170</v>
      </c>
      <c r="F5" s="246"/>
      <c r="G5" s="246"/>
      <c r="H5" s="246"/>
      <c r="I5" s="246"/>
      <c r="J5" s="246"/>
      <c r="K5" s="246"/>
      <c r="L5" s="247"/>
    </row>
    <row r="6" spans="2:12" ht="9.75" customHeight="1" x14ac:dyDescent="0.35">
      <c r="C6" s="68"/>
      <c r="D6" s="70"/>
      <c r="E6" s="248"/>
      <c r="F6" s="249"/>
      <c r="G6" s="249"/>
      <c r="H6" s="249"/>
      <c r="I6" s="249"/>
      <c r="J6" s="249"/>
      <c r="K6" s="249"/>
      <c r="L6" s="250"/>
    </row>
    <row r="7" spans="2:12" ht="14.25" customHeight="1" x14ac:dyDescent="0.35">
      <c r="C7" s="68"/>
      <c r="D7" s="71"/>
      <c r="E7" s="251" t="s">
        <v>17</v>
      </c>
      <c r="F7" s="251"/>
      <c r="G7" s="251"/>
      <c r="H7" s="252" t="s">
        <v>18</v>
      </c>
      <c r="I7" s="253"/>
      <c r="J7" s="259" t="s">
        <v>40</v>
      </c>
      <c r="K7" s="254" t="s">
        <v>123</v>
      </c>
      <c r="L7" s="255" t="s">
        <v>124</v>
      </c>
    </row>
    <row r="8" spans="2:12" ht="14.25" customHeight="1" x14ac:dyDescent="0.35">
      <c r="B8" s="26" t="s">
        <v>41</v>
      </c>
      <c r="C8" s="68"/>
      <c r="D8" s="72" t="s">
        <v>19</v>
      </c>
      <c r="E8" s="72" t="s">
        <v>38</v>
      </c>
      <c r="F8" s="72" t="s">
        <v>39</v>
      </c>
      <c r="G8" s="72" t="s">
        <v>2</v>
      </c>
      <c r="H8" s="72" t="s">
        <v>38</v>
      </c>
      <c r="I8" s="72" t="s">
        <v>39</v>
      </c>
      <c r="J8" s="260"/>
      <c r="K8" s="254"/>
      <c r="L8" s="255"/>
    </row>
    <row r="9" spans="2:12" ht="14.25" customHeight="1" x14ac:dyDescent="0.35">
      <c r="B9" s="26">
        <f>'Cuadro Diario'!B9</f>
        <v>100</v>
      </c>
      <c r="C9" s="224" t="s">
        <v>20</v>
      </c>
      <c r="D9" s="73" t="str">
        <f>'Cuadro Diario'!D9</f>
        <v>Algarrobos</v>
      </c>
      <c r="E9" s="74">
        <v>127</v>
      </c>
      <c r="F9" s="75">
        <v>72</v>
      </c>
      <c r="G9" s="76">
        <v>199</v>
      </c>
      <c r="H9" s="77">
        <v>0.63819095477386933</v>
      </c>
      <c r="I9" s="77">
        <v>0.36180904522613067</v>
      </c>
      <c r="J9" s="78">
        <v>100</v>
      </c>
      <c r="K9" s="79">
        <v>99</v>
      </c>
      <c r="L9" s="128">
        <v>1.99</v>
      </c>
    </row>
    <row r="10" spans="2:12" ht="14.25" customHeight="1" x14ac:dyDescent="0.35">
      <c r="B10" s="26">
        <f>'Cuadro Diario'!B10</f>
        <v>950</v>
      </c>
      <c r="C10" s="224"/>
      <c r="D10" s="80" t="str">
        <f>'Cuadro Diario'!D10</f>
        <v>Chiriquí</v>
      </c>
      <c r="E10" s="81">
        <v>1247</v>
      </c>
      <c r="F10" s="82">
        <v>336</v>
      </c>
      <c r="G10" s="83">
        <v>1583</v>
      </c>
      <c r="H10" s="84">
        <v>0.7877447883765003</v>
      </c>
      <c r="I10" s="84">
        <v>0.2122552116234997</v>
      </c>
      <c r="J10" s="85">
        <v>950</v>
      </c>
      <c r="K10" s="79">
        <v>633</v>
      </c>
      <c r="L10" s="128">
        <v>1.6663157894736842</v>
      </c>
    </row>
    <row r="11" spans="2:12" ht="14.25" customHeight="1" x14ac:dyDescent="0.35">
      <c r="B11" s="26">
        <f>'Cuadro Diario'!B11</f>
        <v>304</v>
      </c>
      <c r="C11" s="224"/>
      <c r="D11" s="80" t="str">
        <f>'Cuadro Diario'!D11</f>
        <v>Bocas</v>
      </c>
      <c r="E11" s="81">
        <v>372</v>
      </c>
      <c r="F11" s="82">
        <v>95</v>
      </c>
      <c r="G11" s="83">
        <v>467</v>
      </c>
      <c r="H11" s="84">
        <v>0.79657387580299788</v>
      </c>
      <c r="I11" s="84">
        <v>0.20342612419700215</v>
      </c>
      <c r="J11" s="85">
        <v>304</v>
      </c>
      <c r="K11" s="79">
        <v>163</v>
      </c>
      <c r="L11" s="128">
        <v>1.5361842105263157</v>
      </c>
    </row>
    <row r="12" spans="2:12" ht="14.25" customHeight="1" x14ac:dyDescent="0.35">
      <c r="B12" s="26">
        <f>'Cuadro Diario'!B12</f>
        <v>472</v>
      </c>
      <c r="C12" s="224"/>
      <c r="D12" s="80" t="str">
        <f>'Cuadro Diario'!D12</f>
        <v>Santiago</v>
      </c>
      <c r="E12" s="81">
        <v>406</v>
      </c>
      <c r="F12" s="82">
        <v>95</v>
      </c>
      <c r="G12" s="83">
        <v>501</v>
      </c>
      <c r="H12" s="84">
        <v>0.81037924151696605</v>
      </c>
      <c r="I12" s="84">
        <v>0.18962075848303392</v>
      </c>
      <c r="J12" s="85">
        <v>472</v>
      </c>
      <c r="K12" s="79">
        <v>29</v>
      </c>
      <c r="L12" s="128">
        <v>1.0614406779661016</v>
      </c>
    </row>
    <row r="13" spans="2:12" ht="14.25" customHeight="1" x14ac:dyDescent="0.35">
      <c r="B13" s="26">
        <f>'Cuadro Diario'!B13</f>
        <v>75</v>
      </c>
      <c r="C13" s="224"/>
      <c r="D13" s="80" t="str">
        <f>'Cuadro Diario'!D13</f>
        <v>Las Tablas</v>
      </c>
      <c r="E13" s="81">
        <v>207</v>
      </c>
      <c r="F13" s="82">
        <v>43</v>
      </c>
      <c r="G13" s="83">
        <v>250</v>
      </c>
      <c r="H13" s="84">
        <v>0.82799999999999996</v>
      </c>
      <c r="I13" s="84">
        <v>0.17199999999999999</v>
      </c>
      <c r="J13" s="85">
        <v>75</v>
      </c>
      <c r="K13" s="79">
        <v>175</v>
      </c>
      <c r="L13" s="128">
        <v>3.3333333333333335</v>
      </c>
    </row>
    <row r="14" spans="2:12" ht="14.25" customHeight="1" x14ac:dyDescent="0.35">
      <c r="B14" s="26">
        <f>'Cuadro Diario'!B14</f>
        <v>12</v>
      </c>
      <c r="C14" s="224"/>
      <c r="D14" s="80" t="str">
        <f>'Cuadro Diario'!D14</f>
        <v>Punta Coco</v>
      </c>
      <c r="E14" s="81">
        <v>0</v>
      </c>
      <c r="F14" s="82">
        <v>9</v>
      </c>
      <c r="G14" s="83">
        <v>9</v>
      </c>
      <c r="H14" s="84">
        <v>0</v>
      </c>
      <c r="I14" s="84">
        <v>1</v>
      </c>
      <c r="J14" s="85">
        <v>12</v>
      </c>
      <c r="K14" s="79">
        <v>0</v>
      </c>
      <c r="L14" s="128">
        <v>0.75</v>
      </c>
    </row>
    <row r="15" spans="2:12" ht="14.25" customHeight="1" x14ac:dyDescent="0.35">
      <c r="B15" s="26">
        <f>'Cuadro Diario'!B15</f>
        <v>80</v>
      </c>
      <c r="C15" s="224"/>
      <c r="D15" s="80" t="str">
        <f>'Cuadro Diario'!D15</f>
        <v>Chitré</v>
      </c>
      <c r="E15" s="81">
        <v>227</v>
      </c>
      <c r="F15" s="82">
        <v>43</v>
      </c>
      <c r="G15" s="83">
        <v>270</v>
      </c>
      <c r="H15" s="84">
        <v>0.84074074074074079</v>
      </c>
      <c r="I15" s="84">
        <v>0.15925925925925927</v>
      </c>
      <c r="J15" s="85">
        <v>80</v>
      </c>
      <c r="K15" s="79">
        <v>190</v>
      </c>
      <c r="L15" s="128">
        <v>3.375</v>
      </c>
    </row>
    <row r="16" spans="2:12" ht="14.25" customHeight="1" x14ac:dyDescent="0.35">
      <c r="B16" s="26">
        <f>'Cuadro Diario'!B16</f>
        <v>40</v>
      </c>
      <c r="C16" s="224"/>
      <c r="D16" s="80" t="str">
        <f>'Cuadro Diario'!D16</f>
        <v>Aguadulce</v>
      </c>
      <c r="E16" s="81">
        <v>113</v>
      </c>
      <c r="F16" s="82">
        <v>36</v>
      </c>
      <c r="G16" s="83">
        <v>149</v>
      </c>
      <c r="H16" s="84">
        <v>0.75838926174496646</v>
      </c>
      <c r="I16" s="84">
        <v>0.24161073825503357</v>
      </c>
      <c r="J16" s="85">
        <v>40</v>
      </c>
      <c r="K16" s="79">
        <v>109</v>
      </c>
      <c r="L16" s="128">
        <v>3.7250000000000001</v>
      </c>
    </row>
    <row r="17" spans="2:12" ht="14.25" customHeight="1" x14ac:dyDescent="0.35">
      <c r="B17" s="26">
        <f>'Cuadro Diario'!B17</f>
        <v>70</v>
      </c>
      <c r="C17" s="224"/>
      <c r="D17" s="80" t="str">
        <f>'Cuadro Diario'!D17</f>
        <v>Llano Marín</v>
      </c>
      <c r="E17" s="86">
        <v>64</v>
      </c>
      <c r="F17" s="87">
        <v>15</v>
      </c>
      <c r="G17" s="83">
        <v>79</v>
      </c>
      <c r="H17" s="84">
        <v>0.810126582278481</v>
      </c>
      <c r="I17" s="84">
        <v>0.189873417721519</v>
      </c>
      <c r="J17" s="85">
        <v>70</v>
      </c>
      <c r="K17" s="79">
        <v>9</v>
      </c>
      <c r="L17" s="128">
        <v>1.1285714285714286</v>
      </c>
    </row>
    <row r="18" spans="2:12" s="49" customFormat="1" ht="11.25" customHeight="1" x14ac:dyDescent="0.3">
      <c r="B18" s="26"/>
      <c r="C18" s="224"/>
      <c r="D18" s="58" t="str">
        <f>'Cuadro Diario'!D18</f>
        <v>Ll. Marín H</v>
      </c>
      <c r="E18" s="59">
        <v>14</v>
      </c>
      <c r="F18" s="60">
        <v>0</v>
      </c>
      <c r="G18" s="102"/>
      <c r="H18" s="103"/>
      <c r="I18" s="103"/>
      <c r="J18" s="103"/>
      <c r="K18" s="103"/>
      <c r="L18" s="104"/>
    </row>
    <row r="19" spans="2:12" s="49" customFormat="1" ht="11.25" customHeight="1" x14ac:dyDescent="0.3">
      <c r="B19" s="26"/>
      <c r="C19" s="224"/>
      <c r="D19" s="58" t="str">
        <f>'Cuadro Diario'!D19</f>
        <v>Ll. Marín M</v>
      </c>
      <c r="E19" s="59">
        <v>50</v>
      </c>
      <c r="F19" s="60">
        <v>15</v>
      </c>
      <c r="G19" s="105"/>
      <c r="H19" s="106"/>
      <c r="I19" s="106"/>
      <c r="J19" s="106"/>
      <c r="K19" s="106"/>
      <c r="L19" s="107"/>
    </row>
    <row r="20" spans="2:12" ht="14.25" customHeight="1" x14ac:dyDescent="0.35">
      <c r="B20" s="26">
        <f>'Cuadro Diario'!B20</f>
        <v>100</v>
      </c>
      <c r="C20" s="224"/>
      <c r="D20" s="80" t="str">
        <f>'Cuadro Diario'!D20</f>
        <v>Penonomé</v>
      </c>
      <c r="E20" s="81">
        <v>399</v>
      </c>
      <c r="F20" s="82">
        <v>129</v>
      </c>
      <c r="G20" s="83">
        <v>528</v>
      </c>
      <c r="H20" s="84">
        <v>0.75568181818181823</v>
      </c>
      <c r="I20" s="84">
        <v>0.24431818181818182</v>
      </c>
      <c r="J20" s="85">
        <v>100</v>
      </c>
      <c r="K20" s="79">
        <v>428</v>
      </c>
      <c r="L20" s="128">
        <v>5.28</v>
      </c>
    </row>
    <row r="21" spans="2:12" ht="14.25" customHeight="1" x14ac:dyDescent="0.35">
      <c r="B21" s="26">
        <f>'Cuadro Diario'!B21</f>
        <v>309</v>
      </c>
      <c r="C21" s="224"/>
      <c r="D21" s="80" t="str">
        <f>'Cuadro Diario'!D21</f>
        <v>El Renacer</v>
      </c>
      <c r="E21" s="81">
        <v>281</v>
      </c>
      <c r="F21" s="82">
        <v>20</v>
      </c>
      <c r="G21" s="83">
        <v>301</v>
      </c>
      <c r="H21" s="84">
        <v>0.93355481727574752</v>
      </c>
      <c r="I21" s="84">
        <v>6.6445182724252497E-2</v>
      </c>
      <c r="J21" s="85">
        <v>309</v>
      </c>
      <c r="K21" s="79">
        <v>0</v>
      </c>
      <c r="L21" s="128">
        <v>0.97411003236245952</v>
      </c>
    </row>
    <row r="22" spans="2:12" ht="14.25" customHeight="1" x14ac:dyDescent="0.35">
      <c r="B22" s="26">
        <f>'Cuadro Diario'!B22</f>
        <v>498</v>
      </c>
      <c r="C22" s="224"/>
      <c r="D22" s="80" t="str">
        <f>'Cuadro Diario'!D22</f>
        <v>Tinajita</v>
      </c>
      <c r="E22" s="81">
        <v>331</v>
      </c>
      <c r="F22" s="82">
        <v>170</v>
      </c>
      <c r="G22" s="83">
        <v>501</v>
      </c>
      <c r="H22" s="84">
        <v>0.66067864271457089</v>
      </c>
      <c r="I22" s="84">
        <v>0.33932135728542911</v>
      </c>
      <c r="J22" s="85">
        <v>498</v>
      </c>
      <c r="K22" s="79">
        <v>3</v>
      </c>
      <c r="L22" s="128">
        <v>1.0060240963855422</v>
      </c>
    </row>
    <row r="23" spans="2:12" ht="14.25" customHeight="1" x14ac:dyDescent="0.35">
      <c r="B23" s="26">
        <f>'Cuadro Diario'!B23</f>
        <v>433</v>
      </c>
      <c r="C23" s="224"/>
      <c r="D23" s="80" t="str">
        <f>'Cuadro Diario'!D23</f>
        <v>Cefere</v>
      </c>
      <c r="E23" s="81">
        <v>430</v>
      </c>
      <c r="F23" s="82">
        <v>224</v>
      </c>
      <c r="G23" s="83">
        <v>654</v>
      </c>
      <c r="H23" s="84">
        <v>0.65749235474006118</v>
      </c>
      <c r="I23" s="84">
        <v>0.34250764525993882</v>
      </c>
      <c r="J23" s="85">
        <v>433</v>
      </c>
      <c r="K23" s="79">
        <v>221</v>
      </c>
      <c r="L23" s="128">
        <v>1.5103926096997691</v>
      </c>
    </row>
    <row r="24" spans="2:12" ht="14.25" customHeight="1" x14ac:dyDescent="0.35">
      <c r="B24" s="26">
        <f>'Cuadro Diario'!B24</f>
        <v>5504</v>
      </c>
      <c r="C24" s="224"/>
      <c r="D24" s="80" t="str">
        <f>'Cuadro Diario'!D24</f>
        <v>Nueva Joya</v>
      </c>
      <c r="E24" s="81">
        <v>2280</v>
      </c>
      <c r="F24" s="82">
        <v>1942</v>
      </c>
      <c r="G24" s="83">
        <v>4222</v>
      </c>
      <c r="H24" s="84">
        <v>0.54002842254855521</v>
      </c>
      <c r="I24" s="84">
        <v>0.45997157745144479</v>
      </c>
      <c r="J24" s="85">
        <v>5504</v>
      </c>
      <c r="K24" s="79">
        <v>0</v>
      </c>
      <c r="L24" s="128">
        <v>0.76707848837209303</v>
      </c>
    </row>
    <row r="25" spans="2:12" ht="14.25" customHeight="1" x14ac:dyDescent="0.35">
      <c r="B25" s="26">
        <f>'Cuadro Diario'!B25</f>
        <v>1568</v>
      </c>
      <c r="C25" s="224"/>
      <c r="D25" s="80" t="str">
        <f>'Cuadro Diario'!D25</f>
        <v>Joya</v>
      </c>
      <c r="E25" s="81">
        <v>1673</v>
      </c>
      <c r="F25" s="82">
        <v>1211</v>
      </c>
      <c r="G25" s="83">
        <v>2884</v>
      </c>
      <c r="H25" s="84">
        <v>0.58009708737864074</v>
      </c>
      <c r="I25" s="84">
        <v>0.4199029126213592</v>
      </c>
      <c r="J25" s="85">
        <v>1568</v>
      </c>
      <c r="K25" s="79">
        <v>1316</v>
      </c>
      <c r="L25" s="128">
        <v>1.8392857142857142</v>
      </c>
    </row>
    <row r="26" spans="2:12" ht="14.25" customHeight="1" x14ac:dyDescent="0.35">
      <c r="B26" s="26">
        <f>'Cuadro Diario'!B26</f>
        <v>2837</v>
      </c>
      <c r="C26" s="224"/>
      <c r="D26" s="80" t="str">
        <f>'Cuadro Diario'!D26</f>
        <v>Joyita</v>
      </c>
      <c r="E26" s="81">
        <v>1551</v>
      </c>
      <c r="F26" s="82">
        <v>2057</v>
      </c>
      <c r="G26" s="83">
        <v>3608</v>
      </c>
      <c r="H26" s="84">
        <v>0.4298780487804878</v>
      </c>
      <c r="I26" s="84">
        <v>0.57012195121951215</v>
      </c>
      <c r="J26" s="85">
        <v>2837</v>
      </c>
      <c r="K26" s="79">
        <v>771</v>
      </c>
      <c r="L26" s="128">
        <v>1.2717659499471272</v>
      </c>
    </row>
    <row r="27" spans="2:12" ht="14.25" customHeight="1" x14ac:dyDescent="0.35">
      <c r="B27" s="26">
        <f>'Cuadro Diario'!B27</f>
        <v>1546</v>
      </c>
      <c r="C27" s="224"/>
      <c r="D27" s="80" t="str">
        <f>'Cuadro Diario'!D27</f>
        <v>Colón</v>
      </c>
      <c r="E27" s="86">
        <v>503</v>
      </c>
      <c r="F27" s="87">
        <v>1022</v>
      </c>
      <c r="G27" s="83">
        <v>1525</v>
      </c>
      <c r="H27" s="84">
        <v>0.32983606557377049</v>
      </c>
      <c r="I27" s="84">
        <v>0.67016393442622946</v>
      </c>
      <c r="J27" s="85">
        <v>1546</v>
      </c>
      <c r="K27" s="79">
        <v>0</v>
      </c>
      <c r="L27" s="128">
        <v>0.98641655886157831</v>
      </c>
    </row>
    <row r="28" spans="2:12" s="49" customFormat="1" ht="11.25" customHeight="1" x14ac:dyDescent="0.3">
      <c r="B28" s="26"/>
      <c r="C28" s="224"/>
      <c r="D28" s="58" t="str">
        <f>'Cuadro Diario'!D28</f>
        <v>Colón H</v>
      </c>
      <c r="E28" s="59">
        <v>478</v>
      </c>
      <c r="F28" s="60">
        <v>971</v>
      </c>
      <c r="G28" s="102"/>
      <c r="H28" s="103"/>
      <c r="I28" s="103"/>
      <c r="J28" s="103"/>
      <c r="K28" s="103"/>
      <c r="L28" s="104"/>
    </row>
    <row r="29" spans="2:12" s="49" customFormat="1" ht="11.25" customHeight="1" x14ac:dyDescent="0.3">
      <c r="B29" s="26"/>
      <c r="C29" s="224"/>
      <c r="D29" s="58" t="str">
        <f>'Cuadro Diario'!D29</f>
        <v>Colón M</v>
      </c>
      <c r="E29" s="59">
        <v>25</v>
      </c>
      <c r="F29" s="60">
        <v>51</v>
      </c>
      <c r="G29" s="105"/>
      <c r="H29" s="106"/>
      <c r="I29" s="106"/>
      <c r="J29" s="106"/>
      <c r="K29" s="106"/>
      <c r="L29" s="107"/>
    </row>
    <row r="30" spans="2:12" s="49" customFormat="1" ht="11.25" customHeight="1" x14ac:dyDescent="0.3">
      <c r="B30" s="26"/>
      <c r="C30" s="224"/>
      <c r="D30" s="80" t="s">
        <v>10</v>
      </c>
      <c r="E30" s="81">
        <v>0</v>
      </c>
      <c r="F30" s="82">
        <v>0</v>
      </c>
      <c r="G30" s="83">
        <v>0</v>
      </c>
      <c r="H30" s="84">
        <v>0</v>
      </c>
      <c r="I30" s="84">
        <v>0</v>
      </c>
      <c r="J30" s="85">
        <v>30</v>
      </c>
      <c r="K30" s="79">
        <v>0</v>
      </c>
      <c r="L30" s="128">
        <v>0</v>
      </c>
    </row>
    <row r="31" spans="2:12" s="49" customFormat="1" ht="11.25" customHeight="1" x14ac:dyDescent="0.3">
      <c r="B31" s="26"/>
      <c r="C31" s="224"/>
      <c r="D31" s="80" t="s">
        <v>148</v>
      </c>
      <c r="E31" s="86">
        <v>0</v>
      </c>
      <c r="F31" s="87">
        <v>3</v>
      </c>
      <c r="G31" s="83">
        <v>3</v>
      </c>
      <c r="H31" s="84">
        <v>0</v>
      </c>
      <c r="I31" s="84">
        <v>1</v>
      </c>
      <c r="J31" s="85">
        <v>18</v>
      </c>
      <c r="K31" s="79">
        <v>0</v>
      </c>
      <c r="L31" s="128">
        <v>0.16666666666666666</v>
      </c>
    </row>
    <row r="32" spans="2:12" ht="14.25" customHeight="1" thickBot="1" x14ac:dyDescent="0.4">
      <c r="B32" s="26">
        <f>'Cuadro Diario'!B32</f>
        <v>14946</v>
      </c>
      <c r="C32" s="224"/>
      <c r="D32" s="88" t="s">
        <v>2</v>
      </c>
      <c r="E32" s="89">
        <v>10211</v>
      </c>
      <c r="F32" s="90">
        <v>7522</v>
      </c>
      <c r="G32" s="91">
        <v>17733</v>
      </c>
      <c r="H32" s="92">
        <v>0.57581909434387868</v>
      </c>
      <c r="I32" s="92">
        <v>0.42418090565612138</v>
      </c>
      <c r="J32" s="67">
        <v>14946</v>
      </c>
      <c r="K32" s="67">
        <v>2787</v>
      </c>
      <c r="L32" s="129">
        <v>1.1864712966680049</v>
      </c>
    </row>
    <row r="33" spans="2:16" ht="6.75" customHeight="1" thickBot="1" x14ac:dyDescent="0.4">
      <c r="C33" s="68"/>
      <c r="D33" s="93"/>
      <c r="E33" s="94"/>
      <c r="F33" s="94"/>
      <c r="G33" s="94"/>
      <c r="H33" s="68"/>
      <c r="I33" s="68"/>
      <c r="J33" s="68"/>
      <c r="K33" s="68"/>
      <c r="L33" s="68"/>
    </row>
    <row r="34" spans="2:16" ht="14.25" customHeight="1" x14ac:dyDescent="0.35">
      <c r="C34" s="225" t="s">
        <v>44</v>
      </c>
      <c r="D34" s="80" t="str">
        <f>'Cuadro Diario'!D34</f>
        <v>Hombres</v>
      </c>
      <c r="E34" s="95">
        <v>9579</v>
      </c>
      <c r="F34" s="96">
        <v>7160</v>
      </c>
      <c r="G34" s="83">
        <v>16739</v>
      </c>
      <c r="H34" s="84">
        <v>0.57225640719278337</v>
      </c>
      <c r="I34" s="84">
        <v>0.42774359280721669</v>
      </c>
      <c r="J34" s="97"/>
      <c r="K34" s="226" t="s">
        <v>168</v>
      </c>
      <c r="L34" s="227"/>
    </row>
    <row r="35" spans="2:16" ht="14.25" customHeight="1" x14ac:dyDescent="0.35">
      <c r="C35" s="225"/>
      <c r="D35" s="80" t="str">
        <f>'Cuadro Diario'!D35</f>
        <v>Mujeres</v>
      </c>
      <c r="E35" s="98">
        <v>632</v>
      </c>
      <c r="F35" s="99">
        <v>362</v>
      </c>
      <c r="G35" s="83">
        <v>994</v>
      </c>
      <c r="H35" s="84">
        <v>0.63581488933601604</v>
      </c>
      <c r="I35" s="84">
        <v>0.3641851106639839</v>
      </c>
      <c r="J35" s="97"/>
      <c r="K35" s="228"/>
      <c r="L35" s="229"/>
    </row>
    <row r="36" spans="2:16" ht="14.25" customHeight="1" thickBot="1" x14ac:dyDescent="0.4">
      <c r="C36" s="225"/>
      <c r="D36" s="88" t="s">
        <v>2</v>
      </c>
      <c r="E36" s="89">
        <v>10211</v>
      </c>
      <c r="F36" s="90">
        <v>7522</v>
      </c>
      <c r="G36" s="100">
        <v>17733</v>
      </c>
      <c r="H36" s="92">
        <v>0.57581909434387868</v>
      </c>
      <c r="I36" s="92">
        <v>0.42418090565612138</v>
      </c>
      <c r="J36" s="97"/>
      <c r="K36" s="230"/>
      <c r="L36" s="231"/>
    </row>
    <row r="37" spans="2:16" ht="12" customHeight="1" x14ac:dyDescent="0.35">
      <c r="C37" s="101"/>
      <c r="D37" s="238" t="s">
        <v>169</v>
      </c>
      <c r="E37" s="238"/>
      <c r="F37" s="238"/>
      <c r="G37" s="238"/>
      <c r="H37" s="238"/>
      <c r="I37" s="238"/>
      <c r="J37" s="238"/>
      <c r="K37" s="238"/>
      <c r="L37" s="238"/>
    </row>
    <row r="38" spans="2:16" ht="12" customHeight="1" x14ac:dyDescent="0.35">
      <c r="C38" s="101"/>
      <c r="D38" s="238" t="s">
        <v>82</v>
      </c>
      <c r="E38" s="238"/>
      <c r="F38" s="238"/>
      <c r="G38" s="238"/>
      <c r="H38" s="238"/>
      <c r="I38" s="238"/>
      <c r="J38" s="238"/>
      <c r="K38" s="238"/>
      <c r="L38" s="238"/>
    </row>
    <row r="39" spans="2:16" ht="12" customHeight="1" x14ac:dyDescent="0.35">
      <c r="D39" s="238"/>
      <c r="E39" s="238"/>
      <c r="F39" s="238"/>
      <c r="G39" s="238"/>
      <c r="H39" s="238"/>
      <c r="I39" s="238"/>
      <c r="J39" s="238"/>
      <c r="K39" s="238"/>
      <c r="L39" s="238"/>
    </row>
    <row r="40" spans="2:16" ht="15.75" customHeight="1" outlineLevel="1" x14ac:dyDescent="0.35"/>
    <row r="41" spans="2:16" ht="15.75" customHeight="1" outlineLevel="1" x14ac:dyDescent="0.5">
      <c r="B41" s="29"/>
      <c r="E41" s="108" t="s">
        <v>37</v>
      </c>
    </row>
    <row r="42" spans="2:16" ht="15.75" customHeight="1" outlineLevel="1" x14ac:dyDescent="0.5">
      <c r="E42" s="109" t="s">
        <v>75</v>
      </c>
    </row>
    <row r="45" spans="2:16" ht="14.25" customHeight="1" x14ac:dyDescent="0.35">
      <c r="O45" s="127" t="s">
        <v>109</v>
      </c>
      <c r="P45" s="127" t="s">
        <v>110</v>
      </c>
    </row>
    <row r="46" spans="2:16" ht="14.25" customHeight="1" x14ac:dyDescent="0.35">
      <c r="N46">
        <v>2018</v>
      </c>
      <c r="O46" s="132" t="s">
        <v>111</v>
      </c>
      <c r="P46" s="127">
        <v>16080</v>
      </c>
    </row>
    <row r="47" spans="2:16" ht="14.25" customHeight="1" x14ac:dyDescent="0.35">
      <c r="O47" s="132" t="s">
        <v>112</v>
      </c>
      <c r="P47" s="127">
        <v>16132</v>
      </c>
    </row>
    <row r="48" spans="2:16" ht="14.25" customHeight="1" x14ac:dyDescent="0.35">
      <c r="O48" s="132" t="s">
        <v>113</v>
      </c>
      <c r="P48" s="127">
        <v>16183</v>
      </c>
    </row>
    <row r="49" spans="14:16" ht="14.25" customHeight="1" x14ac:dyDescent="0.35">
      <c r="O49" s="132" t="s">
        <v>127</v>
      </c>
      <c r="P49" s="127">
        <v>15873</v>
      </c>
    </row>
    <row r="50" spans="14:16" ht="14.25" customHeight="1" x14ac:dyDescent="0.35">
      <c r="O50" s="132" t="s">
        <v>128</v>
      </c>
      <c r="P50" s="127">
        <v>16035</v>
      </c>
    </row>
    <row r="51" spans="14:16" ht="14.25" customHeight="1" x14ac:dyDescent="0.35">
      <c r="O51" s="132" t="s">
        <v>129</v>
      </c>
      <c r="P51" s="127">
        <v>15962</v>
      </c>
    </row>
    <row r="52" spans="14:16" ht="14.25" customHeight="1" x14ac:dyDescent="0.35">
      <c r="O52" s="132" t="s">
        <v>130</v>
      </c>
      <c r="P52" s="127">
        <v>16069</v>
      </c>
    </row>
    <row r="53" spans="14:16" ht="14.25" customHeight="1" x14ac:dyDescent="0.35">
      <c r="O53" s="132" t="s">
        <v>131</v>
      </c>
      <c r="P53" s="127">
        <v>16206</v>
      </c>
    </row>
    <row r="54" spans="14:16" ht="14.25" customHeight="1" x14ac:dyDescent="0.35">
      <c r="N54" s="49"/>
      <c r="O54" s="132" t="s">
        <v>132</v>
      </c>
      <c r="P54" s="127">
        <v>16250</v>
      </c>
    </row>
    <row r="55" spans="14:16" ht="14.25" customHeight="1" x14ac:dyDescent="0.35">
      <c r="N55" s="49"/>
      <c r="O55" s="132" t="s">
        <v>133</v>
      </c>
      <c r="P55" s="127">
        <v>16398</v>
      </c>
    </row>
    <row r="56" spans="14:16" ht="14.25" customHeight="1" x14ac:dyDescent="0.35">
      <c r="O56" s="132" t="s">
        <v>134</v>
      </c>
      <c r="P56" s="127">
        <v>16509</v>
      </c>
    </row>
    <row r="57" spans="14:16" ht="14.25" customHeight="1" x14ac:dyDescent="0.35">
      <c r="O57" s="132" t="s">
        <v>135</v>
      </c>
      <c r="P57" s="127">
        <v>16561</v>
      </c>
    </row>
    <row r="58" spans="14:16" ht="14.25" customHeight="1" x14ac:dyDescent="0.35">
      <c r="N58">
        <v>2019</v>
      </c>
      <c r="O58" s="132" t="s">
        <v>136</v>
      </c>
      <c r="P58" s="127">
        <v>16685</v>
      </c>
    </row>
    <row r="59" spans="14:16" ht="14.25" customHeight="1" x14ac:dyDescent="0.35">
      <c r="O59" s="132" t="s">
        <v>137</v>
      </c>
      <c r="P59" s="127">
        <v>16680</v>
      </c>
    </row>
    <row r="60" spans="14:16" ht="14.25" customHeight="1" x14ac:dyDescent="0.35">
      <c r="O60" s="132" t="s">
        <v>138</v>
      </c>
      <c r="P60" s="127">
        <v>16705</v>
      </c>
    </row>
    <row r="61" spans="14:16" ht="14.25" customHeight="1" x14ac:dyDescent="0.35">
      <c r="O61" s="132" t="s">
        <v>139</v>
      </c>
      <c r="P61" s="127">
        <v>16949</v>
      </c>
    </row>
    <row r="62" spans="14:16" ht="14.25" customHeight="1" x14ac:dyDescent="0.35">
      <c r="O62" s="132" t="s">
        <v>140</v>
      </c>
      <c r="P62" s="127">
        <v>16996</v>
      </c>
    </row>
    <row r="63" spans="14:16" ht="14.25" customHeight="1" x14ac:dyDescent="0.35">
      <c r="O63" s="132" t="s">
        <v>141</v>
      </c>
      <c r="P63" s="127">
        <v>16953</v>
      </c>
    </row>
    <row r="64" spans="14:16" ht="14.25" customHeight="1" x14ac:dyDescent="0.35">
      <c r="O64" s="132" t="s">
        <v>142</v>
      </c>
      <c r="P64" s="127">
        <v>17012</v>
      </c>
    </row>
    <row r="65" spans="5:16" ht="14.25" customHeight="1" x14ac:dyDescent="0.35">
      <c r="N65" s="49"/>
      <c r="O65" s="132" t="s">
        <v>143</v>
      </c>
      <c r="P65" s="127">
        <v>17189</v>
      </c>
    </row>
    <row r="66" spans="5:16" ht="14.25" customHeight="1" x14ac:dyDescent="0.35">
      <c r="N66" s="49"/>
      <c r="O66" s="132" t="s">
        <v>144</v>
      </c>
      <c r="P66" s="127">
        <v>17360</v>
      </c>
    </row>
    <row r="67" spans="5:16" ht="14.25" customHeight="1" x14ac:dyDescent="0.35">
      <c r="N67" s="49"/>
      <c r="O67" s="132" t="s">
        <v>145</v>
      </c>
      <c r="P67" s="127">
        <v>17469</v>
      </c>
    </row>
    <row r="68" spans="5:16" ht="14.25" customHeight="1" x14ac:dyDescent="0.35">
      <c r="N68" s="49"/>
      <c r="O68" s="132" t="s">
        <v>146</v>
      </c>
      <c r="P68" s="127">
        <v>17682</v>
      </c>
    </row>
    <row r="69" spans="5:16" ht="14.25" customHeight="1" x14ac:dyDescent="0.35">
      <c r="O69" s="132" t="s">
        <v>147</v>
      </c>
      <c r="P69" s="127">
        <v>17733</v>
      </c>
    </row>
    <row r="76" spans="5:16" ht="14.5" x14ac:dyDescent="0.35"/>
    <row r="77" spans="5:16" ht="21" x14ac:dyDescent="0.5">
      <c r="E77" s="108" t="s">
        <v>37</v>
      </c>
    </row>
    <row r="78" spans="5:16" ht="21" x14ac:dyDescent="0.5">
      <c r="E78" s="109" t="s">
        <v>75</v>
      </c>
    </row>
  </sheetData>
  <mergeCells count="11">
    <mergeCell ref="E5:L6"/>
    <mergeCell ref="E7:G7"/>
    <mergeCell ref="H7:I7"/>
    <mergeCell ref="K7:K8"/>
    <mergeCell ref="L7:L8"/>
    <mergeCell ref="C34:C36"/>
    <mergeCell ref="K34:L36"/>
    <mergeCell ref="J7:J8"/>
    <mergeCell ref="D37:L37"/>
    <mergeCell ref="D38:L39"/>
    <mergeCell ref="C9:C32"/>
  </mergeCells>
  <pageMargins left="0.25" right="0.25" top="0.75" bottom="0.75" header="0.3" footer="0.3"/>
  <pageSetup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workbookViewId="0">
      <selection activeCell="K14" sqref="K14"/>
    </sheetView>
  </sheetViews>
  <sheetFormatPr baseColWidth="10" defaultRowHeight="14.5" x14ac:dyDescent="0.35"/>
  <sheetData/>
  <pageMargins left="0.7" right="0.7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2:J44"/>
  <sheetViews>
    <sheetView zoomScale="170" zoomScaleNormal="170" workbookViewId="0">
      <selection activeCell="F29" sqref="F4:F29"/>
    </sheetView>
  </sheetViews>
  <sheetFormatPr baseColWidth="10" defaultRowHeight="14.5" x14ac:dyDescent="0.35"/>
  <cols>
    <col min="5" max="5" width="13.81640625" bestFit="1" customWidth="1"/>
    <col min="6" max="6" width="13.1796875" customWidth="1"/>
  </cols>
  <sheetData>
    <row r="2" spans="1:10" x14ac:dyDescent="0.35">
      <c r="C2" s="179">
        <v>45535</v>
      </c>
      <c r="G2" s="175" t="s">
        <v>18</v>
      </c>
      <c r="H2" s="175"/>
    </row>
    <row r="3" spans="1:10" x14ac:dyDescent="0.35">
      <c r="F3" t="s">
        <v>193</v>
      </c>
      <c r="G3" t="s">
        <v>38</v>
      </c>
      <c r="H3" t="s">
        <v>39</v>
      </c>
      <c r="I3" t="s">
        <v>38</v>
      </c>
      <c r="J3" t="s">
        <v>39</v>
      </c>
    </row>
    <row r="4" spans="1:10" x14ac:dyDescent="0.35">
      <c r="A4">
        <v>868</v>
      </c>
      <c r="E4" t="s">
        <v>173</v>
      </c>
      <c r="F4">
        <f>A8</f>
        <v>194</v>
      </c>
      <c r="G4">
        <v>0.75</v>
      </c>
      <c r="H4">
        <v>0.25</v>
      </c>
      <c r="I4">
        <f>ROUND($F4*$G4,0)</f>
        <v>146</v>
      </c>
      <c r="J4">
        <f>ROUND($F4*$H4,0)</f>
        <v>49</v>
      </c>
    </row>
    <row r="5" spans="1:10" x14ac:dyDescent="0.35">
      <c r="E5" t="s">
        <v>83</v>
      </c>
      <c r="F5">
        <f>A7</f>
        <v>2290</v>
      </c>
      <c r="G5">
        <v>0.72404799165362543</v>
      </c>
      <c r="H5">
        <v>0.27595200834637457</v>
      </c>
      <c r="I5">
        <f>ROUND($F5*$G5,0)</f>
        <v>1658</v>
      </c>
      <c r="J5">
        <f>ROUND($F5*$H5,0)</f>
        <v>632</v>
      </c>
    </row>
    <row r="6" spans="1:10" x14ac:dyDescent="0.35">
      <c r="E6" t="s">
        <v>174</v>
      </c>
      <c r="G6">
        <v>0.72636579572446558</v>
      </c>
      <c r="H6">
        <v>0.27363420427553442</v>
      </c>
      <c r="I6">
        <f>ROUND($F6*$G6,0)</f>
        <v>0</v>
      </c>
      <c r="J6">
        <f>ROUND($F6*$H6,0)</f>
        <v>0</v>
      </c>
    </row>
    <row r="7" spans="1:10" x14ac:dyDescent="0.35">
      <c r="A7">
        <v>2290</v>
      </c>
      <c r="E7" t="s">
        <v>176</v>
      </c>
      <c r="F7">
        <f>A4</f>
        <v>868</v>
      </c>
      <c r="G7">
        <v>0.70222929936305734</v>
      </c>
      <c r="H7">
        <v>0.29777070063694266</v>
      </c>
      <c r="I7">
        <f t="shared" ref="I7:I30" si="0">ROUND($F7*$G7,0)</f>
        <v>610</v>
      </c>
      <c r="J7">
        <f t="shared" ref="J7:J30" si="1">ROUND($F7*$H7,0)</f>
        <v>258</v>
      </c>
    </row>
    <row r="8" spans="1:10" x14ac:dyDescent="0.35">
      <c r="A8">
        <v>194</v>
      </c>
      <c r="E8" t="s">
        <v>4</v>
      </c>
      <c r="F8">
        <f>A12</f>
        <v>753</v>
      </c>
      <c r="G8">
        <v>0.77958579881656809</v>
      </c>
      <c r="H8">
        <v>0.22041420118343194</v>
      </c>
      <c r="I8">
        <f t="shared" si="0"/>
        <v>587</v>
      </c>
      <c r="J8">
        <f t="shared" si="1"/>
        <v>166</v>
      </c>
    </row>
    <row r="9" spans="1:10" x14ac:dyDescent="0.35">
      <c r="A9">
        <v>2484</v>
      </c>
      <c r="E9" t="s">
        <v>5</v>
      </c>
      <c r="F9">
        <f>A15</f>
        <v>414</v>
      </c>
      <c r="G9">
        <v>0.76491228070175443</v>
      </c>
      <c r="H9">
        <v>0.23508771929824562</v>
      </c>
      <c r="I9">
        <f t="shared" si="0"/>
        <v>317</v>
      </c>
      <c r="J9">
        <f t="shared" si="1"/>
        <v>97</v>
      </c>
    </row>
    <row r="10" spans="1:10" x14ac:dyDescent="0.35">
      <c r="E10" t="s">
        <v>6</v>
      </c>
      <c r="F10">
        <v>0</v>
      </c>
      <c r="G10">
        <v>0.68811881188118806</v>
      </c>
      <c r="H10">
        <v>0.31188118811881188</v>
      </c>
      <c r="I10">
        <f t="shared" si="0"/>
        <v>0</v>
      </c>
      <c r="J10">
        <f t="shared" si="1"/>
        <v>0</v>
      </c>
    </row>
    <row r="11" spans="1:10" x14ac:dyDescent="0.35">
      <c r="E11" t="s">
        <v>7</v>
      </c>
      <c r="F11">
        <f>A22</f>
        <v>124</v>
      </c>
      <c r="G11">
        <v>0.80487804878048785</v>
      </c>
      <c r="H11">
        <v>0.1951219512195122</v>
      </c>
      <c r="I11">
        <f t="shared" si="0"/>
        <v>100</v>
      </c>
      <c r="J11">
        <f t="shared" si="1"/>
        <v>24</v>
      </c>
    </row>
    <row r="12" spans="1:10" x14ac:dyDescent="0.35">
      <c r="A12">
        <v>753</v>
      </c>
      <c r="E12" t="s">
        <v>8</v>
      </c>
      <c r="G12">
        <v>0.7279411764705882</v>
      </c>
      <c r="H12">
        <v>0.27205882352941174</v>
      </c>
      <c r="I12">
        <f t="shared" si="0"/>
        <v>0</v>
      </c>
      <c r="J12">
        <f t="shared" si="1"/>
        <v>0</v>
      </c>
    </row>
    <row r="13" spans="1:10" x14ac:dyDescent="0.35">
      <c r="E13" t="s">
        <v>77</v>
      </c>
      <c r="F13">
        <f>A24</f>
        <v>12</v>
      </c>
      <c r="G13">
        <v>1</v>
      </c>
      <c r="H13">
        <v>0</v>
      </c>
      <c r="I13">
        <f t="shared" si="0"/>
        <v>12</v>
      </c>
      <c r="J13">
        <f t="shared" si="1"/>
        <v>0</v>
      </c>
    </row>
    <row r="14" spans="1:10" x14ac:dyDescent="0.35">
      <c r="E14" t="s">
        <v>76</v>
      </c>
      <c r="F14">
        <f>A23</f>
        <v>119</v>
      </c>
      <c r="G14">
        <v>0.69166666666666665</v>
      </c>
      <c r="H14">
        <v>0.30833333333333335</v>
      </c>
      <c r="I14">
        <f t="shared" si="0"/>
        <v>82</v>
      </c>
      <c r="J14">
        <f t="shared" si="1"/>
        <v>37</v>
      </c>
    </row>
    <row r="15" spans="1:10" x14ac:dyDescent="0.35">
      <c r="A15">
        <v>414</v>
      </c>
      <c r="E15" t="s">
        <v>9</v>
      </c>
      <c r="F15">
        <f>A21</f>
        <v>645</v>
      </c>
      <c r="G15">
        <v>0.75968992248062017</v>
      </c>
      <c r="H15">
        <v>0.24031007751937986</v>
      </c>
      <c r="I15">
        <f t="shared" si="0"/>
        <v>490</v>
      </c>
      <c r="J15">
        <f t="shared" si="1"/>
        <v>155</v>
      </c>
    </row>
    <row r="16" spans="1:10" x14ac:dyDescent="0.35">
      <c r="E16" t="s">
        <v>181</v>
      </c>
      <c r="G16">
        <v>0.76470588235294112</v>
      </c>
      <c r="H16">
        <v>0.23529411764705882</v>
      </c>
      <c r="I16">
        <f t="shared" si="0"/>
        <v>0</v>
      </c>
      <c r="J16">
        <f t="shared" si="1"/>
        <v>0</v>
      </c>
    </row>
    <row r="17" spans="1:10" x14ac:dyDescent="0.35">
      <c r="E17" t="s">
        <v>122</v>
      </c>
      <c r="F17">
        <f>A39</f>
        <v>8</v>
      </c>
      <c r="G17">
        <v>0</v>
      </c>
      <c r="H17">
        <v>1</v>
      </c>
      <c r="I17">
        <f t="shared" si="0"/>
        <v>0</v>
      </c>
      <c r="J17">
        <f t="shared" si="1"/>
        <v>8</v>
      </c>
    </row>
    <row r="18" spans="1:10" x14ac:dyDescent="0.35">
      <c r="A18">
        <v>0</v>
      </c>
      <c r="E18" t="s">
        <v>11</v>
      </c>
      <c r="F18">
        <f>A37</f>
        <v>282</v>
      </c>
      <c r="G18">
        <v>0.80382775119617222</v>
      </c>
      <c r="H18">
        <v>0.19617224880382775</v>
      </c>
      <c r="I18">
        <f t="shared" si="0"/>
        <v>227</v>
      </c>
      <c r="J18">
        <f t="shared" si="1"/>
        <v>55</v>
      </c>
    </row>
    <row r="19" spans="1:10" x14ac:dyDescent="0.35">
      <c r="E19" t="s">
        <v>84</v>
      </c>
      <c r="F19">
        <f>A35</f>
        <v>446</v>
      </c>
      <c r="G19">
        <v>0.71509971509971515</v>
      </c>
      <c r="H19">
        <v>0.28490028490028491</v>
      </c>
      <c r="I19">
        <f t="shared" si="0"/>
        <v>319</v>
      </c>
      <c r="J19">
        <f t="shared" si="1"/>
        <v>127</v>
      </c>
    </row>
    <row r="20" spans="1:10" x14ac:dyDescent="0.35">
      <c r="E20" t="s">
        <v>12</v>
      </c>
      <c r="F20">
        <f>A36</f>
        <v>747</v>
      </c>
      <c r="G20">
        <v>0.77419354838709675</v>
      </c>
      <c r="H20">
        <v>0.22580645161290322</v>
      </c>
      <c r="I20">
        <f t="shared" si="0"/>
        <v>578</v>
      </c>
      <c r="J20">
        <f t="shared" si="1"/>
        <v>169</v>
      </c>
    </row>
    <row r="21" spans="1:10" x14ac:dyDescent="0.35">
      <c r="A21">
        <v>645</v>
      </c>
      <c r="E21" t="s">
        <v>183</v>
      </c>
      <c r="F21">
        <f>A38</f>
        <v>5711</v>
      </c>
      <c r="G21">
        <v>0.60015710919088772</v>
      </c>
      <c r="H21">
        <v>0.39984289080911234</v>
      </c>
      <c r="I21">
        <f t="shared" si="0"/>
        <v>3427</v>
      </c>
      <c r="J21">
        <f t="shared" si="1"/>
        <v>2284</v>
      </c>
    </row>
    <row r="22" spans="1:10" x14ac:dyDescent="0.35">
      <c r="A22">
        <v>124</v>
      </c>
      <c r="E22" t="s">
        <v>35</v>
      </c>
      <c r="F22">
        <f>A33</f>
        <v>4517</v>
      </c>
      <c r="G22">
        <v>0.68899968837644121</v>
      </c>
      <c r="H22">
        <v>0.31100031162355873</v>
      </c>
      <c r="I22">
        <f t="shared" si="0"/>
        <v>3112</v>
      </c>
      <c r="J22">
        <f t="shared" si="1"/>
        <v>1405</v>
      </c>
    </row>
    <row r="23" spans="1:10" x14ac:dyDescent="0.35">
      <c r="A23">
        <v>119</v>
      </c>
      <c r="E23" t="s">
        <v>36</v>
      </c>
      <c r="F23">
        <f>A34</f>
        <v>4480</v>
      </c>
      <c r="G23">
        <v>0.54900497512437807</v>
      </c>
      <c r="H23">
        <v>0.45099502487562187</v>
      </c>
      <c r="I23">
        <f t="shared" si="0"/>
        <v>2460</v>
      </c>
      <c r="J23">
        <f t="shared" si="1"/>
        <v>2020</v>
      </c>
    </row>
    <row r="24" spans="1:10" x14ac:dyDescent="0.35">
      <c r="A24">
        <v>12</v>
      </c>
      <c r="E24" t="s">
        <v>184</v>
      </c>
      <c r="G24">
        <v>0.62046861184792224</v>
      </c>
      <c r="H24">
        <v>0.37953138815207782</v>
      </c>
      <c r="I24">
        <f t="shared" si="0"/>
        <v>0</v>
      </c>
      <c r="J24">
        <f t="shared" si="1"/>
        <v>0</v>
      </c>
    </row>
    <row r="25" spans="1:10" x14ac:dyDescent="0.35">
      <c r="A25">
        <v>900</v>
      </c>
      <c r="E25" t="s">
        <v>16</v>
      </c>
      <c r="G25">
        <v>0.61531531531531536</v>
      </c>
      <c r="H25">
        <v>0.3846846846846847</v>
      </c>
      <c r="I25">
        <f t="shared" si="0"/>
        <v>0</v>
      </c>
      <c r="J25">
        <f t="shared" si="1"/>
        <v>0</v>
      </c>
    </row>
    <row r="26" spans="1:10" x14ac:dyDescent="0.35">
      <c r="E26" t="s">
        <v>47</v>
      </c>
      <c r="F26">
        <f>A28</f>
        <v>2488</v>
      </c>
      <c r="G26">
        <v>0.61191928671984985</v>
      </c>
      <c r="H26">
        <v>0.38808071328015015</v>
      </c>
      <c r="I26">
        <f>ROUND($F26*$G26,0)</f>
        <v>1522</v>
      </c>
      <c r="J26">
        <f>ROUND($F26*$H26,0)</f>
        <v>966</v>
      </c>
    </row>
    <row r="27" spans="1:10" x14ac:dyDescent="0.35">
      <c r="E27" t="s">
        <v>48</v>
      </c>
      <c r="F27">
        <f>A29</f>
        <v>105</v>
      </c>
      <c r="G27">
        <v>0.6966292134831461</v>
      </c>
      <c r="H27">
        <v>0.30337078651685395</v>
      </c>
      <c r="I27">
        <f>ROUND($F27*$G27,0)</f>
        <v>73</v>
      </c>
      <c r="J27">
        <f>ROUND($F27*$H27,0)</f>
        <v>32</v>
      </c>
    </row>
    <row r="28" spans="1:10" x14ac:dyDescent="0.35">
      <c r="A28">
        <v>2488</v>
      </c>
      <c r="E28" t="s">
        <v>186</v>
      </c>
      <c r="G28">
        <v>0</v>
      </c>
      <c r="H28">
        <v>0</v>
      </c>
      <c r="I28">
        <f t="shared" si="0"/>
        <v>0</v>
      </c>
      <c r="J28">
        <f t="shared" si="1"/>
        <v>0</v>
      </c>
    </row>
    <row r="29" spans="1:10" x14ac:dyDescent="0.35">
      <c r="A29">
        <v>105</v>
      </c>
      <c r="E29" t="s">
        <v>187</v>
      </c>
      <c r="F29">
        <f>A44</f>
        <v>13</v>
      </c>
      <c r="G29">
        <v>0</v>
      </c>
      <c r="H29">
        <v>1</v>
      </c>
      <c r="I29">
        <f t="shared" si="0"/>
        <v>0</v>
      </c>
      <c r="J29">
        <f t="shared" si="1"/>
        <v>13</v>
      </c>
    </row>
    <row r="30" spans="1:10" x14ac:dyDescent="0.35">
      <c r="A30">
        <v>2593</v>
      </c>
      <c r="G30">
        <v>0.64752882637194398</v>
      </c>
      <c r="H30">
        <v>0.35247117362805608</v>
      </c>
      <c r="I30">
        <f t="shared" si="0"/>
        <v>0</v>
      </c>
      <c r="J30">
        <f t="shared" si="1"/>
        <v>0</v>
      </c>
    </row>
    <row r="33" spans="1:7" x14ac:dyDescent="0.35">
      <c r="A33">
        <v>4517</v>
      </c>
    </row>
    <row r="34" spans="1:7" x14ac:dyDescent="0.35">
      <c r="A34">
        <v>4480</v>
      </c>
      <c r="G34" t="s">
        <v>195</v>
      </c>
    </row>
    <row r="35" spans="1:7" x14ac:dyDescent="0.35">
      <c r="A35">
        <v>446</v>
      </c>
    </row>
    <row r="36" spans="1:7" x14ac:dyDescent="0.35">
      <c r="A36">
        <v>747</v>
      </c>
    </row>
    <row r="37" spans="1:7" x14ac:dyDescent="0.35">
      <c r="A37">
        <v>282</v>
      </c>
    </row>
    <row r="38" spans="1:7" x14ac:dyDescent="0.35">
      <c r="A38">
        <v>5711</v>
      </c>
    </row>
    <row r="39" spans="1:7" x14ac:dyDescent="0.35">
      <c r="A39">
        <v>8</v>
      </c>
    </row>
    <row r="40" spans="1:7" x14ac:dyDescent="0.35">
      <c r="A40">
        <v>10</v>
      </c>
    </row>
    <row r="41" spans="1:7" x14ac:dyDescent="0.35">
      <c r="A41">
        <v>16201</v>
      </c>
    </row>
    <row r="44" spans="1:7" x14ac:dyDescent="0.35">
      <c r="A44">
        <v>13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"/>
  <sheetViews>
    <sheetView showGridLines="0" workbookViewId="0">
      <selection activeCell="F12" sqref="F12:G12"/>
    </sheetView>
  </sheetViews>
  <sheetFormatPr baseColWidth="10" defaultRowHeight="14.5" x14ac:dyDescent="0.35"/>
  <cols>
    <col min="1" max="1" width="2.7265625" customWidth="1"/>
    <col min="2" max="8" width="12.7265625" customWidth="1"/>
  </cols>
  <sheetData>
    <row r="2" spans="2:8" ht="18.5" x14ac:dyDescent="0.45">
      <c r="B2" s="278" t="s">
        <v>21</v>
      </c>
      <c r="C2" s="278"/>
      <c r="D2" s="278"/>
      <c r="E2" s="278"/>
      <c r="F2" s="278"/>
      <c r="G2" s="278"/>
      <c r="H2" s="278"/>
    </row>
    <row r="4" spans="2:8" x14ac:dyDescent="0.35">
      <c r="B4" t="s">
        <v>31</v>
      </c>
    </row>
    <row r="6" spans="2:8" ht="15" thickBot="1" x14ac:dyDescent="0.4">
      <c r="E6" s="275" t="s">
        <v>22</v>
      </c>
      <c r="F6" s="279" t="s">
        <v>23</v>
      </c>
      <c r="G6" s="280"/>
      <c r="H6" s="9" t="s">
        <v>33</v>
      </c>
    </row>
    <row r="7" spans="2:8" ht="15" thickBot="1" x14ac:dyDescent="0.4">
      <c r="E7" s="276"/>
      <c r="F7" s="19">
        <v>0.57516737674984786</v>
      </c>
      <c r="G7" s="20">
        <v>0.42483262325015214</v>
      </c>
      <c r="H7" s="17">
        <f>SUM(F7:G7)</f>
        <v>1</v>
      </c>
    </row>
    <row r="8" spans="2:8" ht="15" thickBot="1" x14ac:dyDescent="0.4">
      <c r="B8" s="281" t="s">
        <v>32</v>
      </c>
      <c r="C8" s="281"/>
      <c r="E8" s="277"/>
      <c r="F8" s="10" t="s">
        <v>0</v>
      </c>
      <c r="G8" s="10" t="s">
        <v>1</v>
      </c>
    </row>
    <row r="9" spans="2:8" ht="15" thickBot="1" x14ac:dyDescent="0.4">
      <c r="B9" s="273" t="s">
        <v>13</v>
      </c>
      <c r="C9" s="274"/>
      <c r="D9" s="14" t="s">
        <v>24</v>
      </c>
      <c r="E9" s="18"/>
      <c r="F9" s="12">
        <f>ROUND(E9*$F$7,0)</f>
        <v>0</v>
      </c>
      <c r="G9" s="13">
        <f>ROUND(E9*$G$7,0)</f>
        <v>0</v>
      </c>
    </row>
    <row r="10" spans="2:8" ht="15" thickBot="1" x14ac:dyDescent="0.4">
      <c r="B10" s="273" t="s">
        <v>35</v>
      </c>
      <c r="C10" s="274"/>
      <c r="D10" s="11" t="s">
        <v>25</v>
      </c>
      <c r="E10" s="18"/>
      <c r="F10" s="12">
        <f>ROUND(E10*$F$7,0)</f>
        <v>0</v>
      </c>
      <c r="G10" s="13">
        <f>ROUND(E10*$G$7,0)</f>
        <v>0</v>
      </c>
    </row>
    <row r="11" spans="2:8" ht="15" thickBot="1" x14ac:dyDescent="0.4">
      <c r="B11" s="273" t="s">
        <v>36</v>
      </c>
      <c r="C11" s="274"/>
      <c r="D11" s="11" t="s">
        <v>26</v>
      </c>
      <c r="E11" s="18"/>
      <c r="F11" s="12">
        <f>ROUND(E11*$F$7,0)</f>
        <v>0</v>
      </c>
      <c r="G11" s="13">
        <f>ROUND(E11*$G$7,0)</f>
        <v>0</v>
      </c>
    </row>
    <row r="12" spans="2:8" ht="15" thickBot="1" x14ac:dyDescent="0.4">
      <c r="B12" s="273" t="s">
        <v>16</v>
      </c>
      <c r="C12" s="274"/>
      <c r="D12" s="11" t="s">
        <v>27</v>
      </c>
      <c r="E12" s="18">
        <v>1580</v>
      </c>
      <c r="F12" s="12">
        <f>ROUND(E12*$F$7,0)</f>
        <v>909</v>
      </c>
      <c r="G12" s="13">
        <f>ROUND(E12*$G$7,0)</f>
        <v>671</v>
      </c>
    </row>
    <row r="13" spans="2:8" ht="15" thickBot="1" x14ac:dyDescent="0.4">
      <c r="B13" s="273"/>
      <c r="C13" s="274"/>
      <c r="D13" s="11" t="s">
        <v>28</v>
      </c>
      <c r="E13" s="18"/>
      <c r="F13" s="12">
        <f>E13*$F$7</f>
        <v>0</v>
      </c>
      <c r="G13" s="13">
        <f>E13*$G$7</f>
        <v>0</v>
      </c>
    </row>
    <row r="14" spans="2:8" ht="15" thickBot="1" x14ac:dyDescent="0.4">
      <c r="B14" s="273"/>
      <c r="C14" s="274"/>
      <c r="D14" s="11" t="s">
        <v>29</v>
      </c>
      <c r="E14" s="18"/>
      <c r="F14" s="12">
        <f>E14*$F$7</f>
        <v>0</v>
      </c>
      <c r="G14" s="13">
        <f>E14*$G$7</f>
        <v>0</v>
      </c>
    </row>
    <row r="15" spans="2:8" ht="15" thickBot="1" x14ac:dyDescent="0.4">
      <c r="B15" s="273"/>
      <c r="C15" s="274"/>
      <c r="D15" s="11" t="s">
        <v>30</v>
      </c>
      <c r="E15" s="18"/>
      <c r="F15" s="12">
        <f>E15*$F$7</f>
        <v>0</v>
      </c>
      <c r="G15" s="13">
        <f>E15*$G$7</f>
        <v>0</v>
      </c>
    </row>
    <row r="17" spans="5:7" x14ac:dyDescent="0.35">
      <c r="E17" t="s">
        <v>78</v>
      </c>
      <c r="F17" s="126">
        <f>F12*0.956</f>
        <v>869.00400000000002</v>
      </c>
      <c r="G17" s="126">
        <f>G12*0.956</f>
        <v>641.476</v>
      </c>
    </row>
    <row r="18" spans="5:7" x14ac:dyDescent="0.35">
      <c r="E18" t="s">
        <v>79</v>
      </c>
      <c r="F18" s="126">
        <f>F12*0.044</f>
        <v>39.995999999999995</v>
      </c>
      <c r="G18" s="126">
        <f>G12*0.044</f>
        <v>29.523999999999997</v>
      </c>
    </row>
  </sheetData>
  <mergeCells count="11">
    <mergeCell ref="B15:C15"/>
    <mergeCell ref="E6:E8"/>
    <mergeCell ref="B2:H2"/>
    <mergeCell ref="F6:G6"/>
    <mergeCell ref="B9:C9"/>
    <mergeCell ref="B8:C8"/>
    <mergeCell ref="B10:C10"/>
    <mergeCell ref="B11:C11"/>
    <mergeCell ref="B12:C12"/>
    <mergeCell ref="B13:C13"/>
    <mergeCell ref="B14:C14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sqref="A1:M12"/>
    </sheetView>
  </sheetViews>
  <sheetFormatPr baseColWidth="10" defaultColWidth="7.7265625" defaultRowHeight="14.5" x14ac:dyDescent="0.35"/>
  <cols>
    <col min="1" max="1" width="27.54296875" style="9" bestFit="1" customWidth="1"/>
    <col min="2" max="13" width="8.54296875" style="9" bestFit="1" customWidth="1"/>
    <col min="14" max="16384" width="7.7265625" style="9"/>
  </cols>
  <sheetData>
    <row r="1" spans="1:13" x14ac:dyDescent="0.35">
      <c r="A1" s="134"/>
      <c r="B1" s="135" t="s">
        <v>149</v>
      </c>
      <c r="C1" s="135" t="s">
        <v>150</v>
      </c>
      <c r="D1" s="135" t="s">
        <v>151</v>
      </c>
      <c r="E1" s="135" t="s">
        <v>152</v>
      </c>
      <c r="F1" s="135" t="s">
        <v>153</v>
      </c>
      <c r="G1" s="135" t="s">
        <v>154</v>
      </c>
      <c r="H1" s="135" t="s">
        <v>155</v>
      </c>
      <c r="I1" s="135" t="s">
        <v>156</v>
      </c>
      <c r="J1" s="135" t="s">
        <v>157</v>
      </c>
      <c r="K1" s="135" t="s">
        <v>158</v>
      </c>
      <c r="L1" s="135" t="s">
        <v>159</v>
      </c>
      <c r="M1" s="136" t="s">
        <v>160</v>
      </c>
    </row>
    <row r="2" spans="1:13" x14ac:dyDescent="0.35">
      <c r="A2" s="137">
        <v>2017</v>
      </c>
      <c r="B2" s="138">
        <v>16490</v>
      </c>
      <c r="C2" s="138">
        <v>16397</v>
      </c>
      <c r="D2" s="138">
        <v>16463</v>
      </c>
      <c r="E2" s="138">
        <v>16287</v>
      </c>
      <c r="F2" s="138">
        <v>16300</v>
      </c>
      <c r="G2" s="138">
        <v>16151</v>
      </c>
      <c r="H2" s="138">
        <v>16099</v>
      </c>
      <c r="I2" s="138">
        <v>16179</v>
      </c>
      <c r="J2" s="138">
        <v>16268</v>
      </c>
      <c r="K2" s="138">
        <v>16369</v>
      </c>
      <c r="L2" s="138">
        <v>16390</v>
      </c>
      <c r="M2" s="139">
        <v>16155</v>
      </c>
    </row>
    <row r="3" spans="1:13" x14ac:dyDescent="0.35">
      <c r="A3" s="137">
        <v>2018</v>
      </c>
      <c r="B3" s="138">
        <v>16080</v>
      </c>
      <c r="C3" s="138">
        <v>16132</v>
      </c>
      <c r="D3" s="138">
        <v>16183</v>
      </c>
      <c r="E3" s="138">
        <v>15873</v>
      </c>
      <c r="F3" s="138">
        <v>16035</v>
      </c>
      <c r="G3" s="138">
        <v>15962</v>
      </c>
      <c r="H3" s="138">
        <v>16069</v>
      </c>
      <c r="I3" s="138">
        <v>16206</v>
      </c>
      <c r="J3" s="138">
        <v>16250</v>
      </c>
      <c r="K3" s="138">
        <v>16398</v>
      </c>
      <c r="L3" s="138">
        <v>16509</v>
      </c>
      <c r="M3" s="139">
        <v>16561</v>
      </c>
    </row>
    <row r="4" spans="1:13" x14ac:dyDescent="0.35">
      <c r="A4" s="137">
        <v>2019</v>
      </c>
      <c r="B4" s="138">
        <v>16685</v>
      </c>
      <c r="C4" s="138">
        <v>16680</v>
      </c>
      <c r="D4" s="138">
        <v>16705</v>
      </c>
      <c r="E4" s="138">
        <v>16949</v>
      </c>
      <c r="F4" s="138">
        <v>16996</v>
      </c>
      <c r="G4" s="138">
        <v>16953</v>
      </c>
      <c r="H4" s="152">
        <v>17012</v>
      </c>
      <c r="I4" s="152">
        <v>17189</v>
      </c>
      <c r="J4" s="138">
        <v>17360</v>
      </c>
      <c r="K4" s="138">
        <v>17469</v>
      </c>
      <c r="L4" s="138">
        <v>17682</v>
      </c>
      <c r="M4" s="156">
        <f>'Cuadro Diario'!$G$36</f>
        <v>17904</v>
      </c>
    </row>
    <row r="5" spans="1:13" x14ac:dyDescent="0.35">
      <c r="A5" s="137" t="s">
        <v>162</v>
      </c>
      <c r="B5" s="140">
        <f>AVERAGE(B2:B3)</f>
        <v>16285</v>
      </c>
      <c r="C5" s="140">
        <f t="shared" ref="C5:M5" si="0">AVERAGE(C2:C3)</f>
        <v>16264.5</v>
      </c>
      <c r="D5" s="140">
        <f t="shared" si="0"/>
        <v>16323</v>
      </c>
      <c r="E5" s="140">
        <f t="shared" si="0"/>
        <v>16080</v>
      </c>
      <c r="F5" s="140">
        <f t="shared" si="0"/>
        <v>16167.5</v>
      </c>
      <c r="G5" s="140">
        <f t="shared" si="0"/>
        <v>16056.5</v>
      </c>
      <c r="H5" s="140">
        <f t="shared" si="0"/>
        <v>16084</v>
      </c>
      <c r="I5" s="140">
        <f t="shared" si="0"/>
        <v>16192.5</v>
      </c>
      <c r="J5" s="140">
        <f t="shared" si="0"/>
        <v>16259</v>
      </c>
      <c r="K5" s="140">
        <f t="shared" si="0"/>
        <v>16383.5</v>
      </c>
      <c r="L5" s="140">
        <f t="shared" si="0"/>
        <v>16449.5</v>
      </c>
      <c r="M5" s="141">
        <f t="shared" si="0"/>
        <v>16358</v>
      </c>
    </row>
    <row r="6" spans="1:13" x14ac:dyDescent="0.35">
      <c r="A6" s="137" t="s">
        <v>161</v>
      </c>
      <c r="B6" s="142">
        <f>(B4-B3)/B3</f>
        <v>3.7624378109452739E-2</v>
      </c>
      <c r="C6" s="142">
        <f t="shared" ref="C6:M6" si="1">(C4-C3)/C3</f>
        <v>3.3969749566079843E-2</v>
      </c>
      <c r="D6" s="142">
        <f t="shared" si="1"/>
        <v>3.2256071185812273E-2</v>
      </c>
      <c r="E6" s="142">
        <f t="shared" si="1"/>
        <v>6.7788067788067785E-2</v>
      </c>
      <c r="F6" s="142">
        <f t="shared" si="1"/>
        <v>5.9931400062363582E-2</v>
      </c>
      <c r="G6" s="142">
        <f t="shared" si="1"/>
        <v>6.2084951760431023E-2</v>
      </c>
      <c r="H6" s="142">
        <f t="shared" si="1"/>
        <v>5.868442342398407E-2</v>
      </c>
      <c r="I6" s="142">
        <f t="shared" si="1"/>
        <v>6.0656546957916821E-2</v>
      </c>
      <c r="J6" s="142">
        <f t="shared" si="1"/>
        <v>6.8307692307692305E-2</v>
      </c>
      <c r="K6" s="142">
        <f t="shared" si="1"/>
        <v>6.531284302963776E-2</v>
      </c>
      <c r="L6" s="142">
        <f t="shared" si="1"/>
        <v>7.1052153370888604E-2</v>
      </c>
      <c r="M6" s="143">
        <f t="shared" si="1"/>
        <v>8.1094136827486257E-2</v>
      </c>
    </row>
    <row r="7" spans="1:13" ht="15" thickBot="1" x14ac:dyDescent="0.4">
      <c r="A7" s="144"/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6"/>
    </row>
    <row r="8" spans="1:13" x14ac:dyDescent="0.35">
      <c r="A8" s="134"/>
      <c r="B8" s="135"/>
      <c r="C8" s="135"/>
      <c r="D8" s="135"/>
      <c r="E8" s="135"/>
      <c r="F8" s="135"/>
      <c r="G8" s="135"/>
      <c r="H8" s="135"/>
      <c r="I8" s="135"/>
      <c r="J8" s="135" t="s">
        <v>40</v>
      </c>
      <c r="K8" s="135" t="s">
        <v>165</v>
      </c>
      <c r="L8" s="135"/>
      <c r="M8" s="136"/>
    </row>
    <row r="9" spans="1:13" x14ac:dyDescent="0.35">
      <c r="A9" s="137"/>
      <c r="B9" s="155">
        <v>2017</v>
      </c>
      <c r="C9" s="155">
        <v>2018</v>
      </c>
      <c r="D9" s="155">
        <v>2019</v>
      </c>
      <c r="E9" s="138"/>
      <c r="F9" s="138"/>
      <c r="G9" s="138">
        <v>2019</v>
      </c>
      <c r="H9" s="138"/>
      <c r="I9" s="138">
        <v>2017</v>
      </c>
      <c r="J9" s="154">
        <v>14842</v>
      </c>
      <c r="K9" s="154">
        <f>M2</f>
        <v>16155</v>
      </c>
      <c r="L9" s="138"/>
      <c r="M9" s="139"/>
    </row>
    <row r="10" spans="1:13" x14ac:dyDescent="0.35">
      <c r="A10" s="137" t="s">
        <v>38</v>
      </c>
      <c r="B10" s="155">
        <v>7396</v>
      </c>
      <c r="C10" s="155">
        <v>8733</v>
      </c>
      <c r="D10" s="155">
        <f>'Cuadro Diario'!E36</f>
        <v>10617</v>
      </c>
      <c r="E10" s="138"/>
      <c r="F10" s="138" t="s">
        <v>45</v>
      </c>
      <c r="G10" s="155">
        <f>'Cuadro Diario'!G34</f>
        <v>16915</v>
      </c>
      <c r="H10" s="138"/>
      <c r="I10" s="138">
        <v>2018</v>
      </c>
      <c r="J10" s="154">
        <v>14842</v>
      </c>
      <c r="K10" s="154">
        <f t="shared" ref="K10:K11" si="2">M3</f>
        <v>16561</v>
      </c>
      <c r="L10" s="138"/>
      <c r="M10" s="139"/>
    </row>
    <row r="11" spans="1:13" x14ac:dyDescent="0.35">
      <c r="A11" s="137" t="s">
        <v>39</v>
      </c>
      <c r="B11" s="155">
        <v>8759</v>
      </c>
      <c r="C11" s="155">
        <v>7828</v>
      </c>
      <c r="D11" s="155">
        <f>'Cuadro Diario'!F36</f>
        <v>7287</v>
      </c>
      <c r="E11" s="138"/>
      <c r="F11" s="138" t="s">
        <v>46</v>
      </c>
      <c r="G11" s="152">
        <f>'Cuadro Diario'!G35</f>
        <v>989</v>
      </c>
      <c r="H11" s="138"/>
      <c r="I11" s="138">
        <v>2019</v>
      </c>
      <c r="J11" s="154">
        <f>'Cuadro Diario'!J32</f>
        <v>14946</v>
      </c>
      <c r="K11" s="154">
        <f t="shared" si="2"/>
        <v>17904</v>
      </c>
      <c r="L11" s="138"/>
      <c r="M11" s="139"/>
    </row>
    <row r="12" spans="1:13" ht="15" thickBot="1" x14ac:dyDescent="0.4">
      <c r="A12" s="144"/>
      <c r="B12" s="145"/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6"/>
    </row>
    <row r="14" spans="1:13" x14ac:dyDescent="0.35">
      <c r="B14" s="151"/>
      <c r="C14" s="151"/>
      <c r="D14" s="151"/>
    </row>
    <row r="15" spans="1:13" x14ac:dyDescent="0.35">
      <c r="B15" s="151"/>
      <c r="C15" s="151"/>
      <c r="D15" s="151"/>
    </row>
  </sheetData>
  <pageMargins left="0.7" right="0.7" top="0.75" bottom="0.75" header="0.3" footer="0.3"/>
  <ignoredErrors>
    <ignoredError sqref="B5:M5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showGridLines="0" zoomScale="80" zoomScaleNormal="80" workbookViewId="0">
      <selection activeCell="R2" sqref="R2"/>
    </sheetView>
  </sheetViews>
  <sheetFormatPr baseColWidth="10" defaultColWidth="8.26953125" defaultRowHeight="14.5" x14ac:dyDescent="0.35"/>
  <sheetData>
    <row r="1" spans="1:15" x14ac:dyDescent="0.35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</row>
    <row r="2" spans="1:15" x14ac:dyDescent="0.35">
      <c r="A2" s="150"/>
      <c r="B2" s="149"/>
      <c r="C2" s="150"/>
      <c r="D2" s="150"/>
      <c r="E2" s="149"/>
      <c r="F2" s="148"/>
      <c r="G2" s="148"/>
      <c r="H2" s="148"/>
      <c r="I2" s="148"/>
      <c r="J2" s="148"/>
      <c r="K2" s="148"/>
      <c r="L2" s="148"/>
      <c r="M2" s="148"/>
      <c r="N2" s="148"/>
      <c r="O2" s="148"/>
    </row>
    <row r="3" spans="1:15" x14ac:dyDescent="0.35">
      <c r="A3" s="150"/>
      <c r="B3" s="149"/>
      <c r="C3" s="150"/>
      <c r="D3" s="150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</row>
    <row r="4" spans="1:15" x14ac:dyDescent="0.35">
      <c r="A4" s="148"/>
      <c r="B4" s="148"/>
      <c r="C4" s="150"/>
      <c r="D4" s="150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</row>
    <row r="5" spans="1:15" x14ac:dyDescent="0.35">
      <c r="A5" s="148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</row>
    <row r="6" spans="1:15" x14ac:dyDescent="0.35">
      <c r="A6" s="148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</row>
    <row r="7" spans="1:15" x14ac:dyDescent="0.3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</row>
    <row r="8" spans="1:15" x14ac:dyDescent="0.3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</row>
    <row r="9" spans="1:15" x14ac:dyDescent="0.35">
      <c r="A9" s="148"/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</row>
    <row r="10" spans="1:15" x14ac:dyDescent="0.35">
      <c r="A10" s="148"/>
      <c r="B10" s="148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</row>
    <row r="11" spans="1:15" x14ac:dyDescent="0.35">
      <c r="A11" s="148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</row>
    <row r="12" spans="1:15" x14ac:dyDescent="0.35">
      <c r="A12" s="148"/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</row>
    <row r="13" spans="1:15" x14ac:dyDescent="0.35">
      <c r="A13" s="148"/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</row>
    <row r="14" spans="1:15" x14ac:dyDescent="0.35">
      <c r="A14" s="148"/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</row>
    <row r="15" spans="1:15" x14ac:dyDescent="0.35">
      <c r="A15" s="148"/>
      <c r="B15" s="148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8"/>
    </row>
    <row r="16" spans="1:15" x14ac:dyDescent="0.35">
      <c r="A16" s="148"/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</row>
    <row r="17" spans="1:15" x14ac:dyDescent="0.35">
      <c r="A17" s="148"/>
      <c r="B17" s="148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</row>
    <row r="18" spans="1:15" x14ac:dyDescent="0.35">
      <c r="A18" s="148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</row>
    <row r="19" spans="1:15" x14ac:dyDescent="0.35">
      <c r="A19" s="148"/>
      <c r="B19" s="148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</row>
    <row r="20" spans="1:15" x14ac:dyDescent="0.35">
      <c r="A20" s="148"/>
      <c r="B20" s="148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</row>
    <row r="21" spans="1:15" x14ac:dyDescent="0.35">
      <c r="A21" s="148"/>
      <c r="B21" s="148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</row>
    <row r="22" spans="1:15" x14ac:dyDescent="0.35">
      <c r="A22" s="148"/>
      <c r="B22" s="148"/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48"/>
      <c r="N22" s="148"/>
      <c r="O22" s="148"/>
    </row>
    <row r="23" spans="1:15" x14ac:dyDescent="0.35">
      <c r="A23" s="148"/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</row>
    <row r="24" spans="1:15" x14ac:dyDescent="0.35">
      <c r="A24" s="148"/>
      <c r="B24" s="148"/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</row>
    <row r="25" spans="1:15" x14ac:dyDescent="0.35">
      <c r="A25" s="148"/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</row>
    <row r="26" spans="1:15" x14ac:dyDescent="0.35">
      <c r="A26" s="148"/>
      <c r="B26" s="148"/>
      <c r="C26" s="148"/>
      <c r="D26" s="148"/>
      <c r="E26" s="148"/>
      <c r="F26" s="148"/>
      <c r="G26" s="148"/>
      <c r="H26" s="148"/>
      <c r="I26" s="148"/>
      <c r="J26" s="148"/>
      <c r="K26" s="147"/>
      <c r="L26" s="283" t="s">
        <v>123</v>
      </c>
      <c r="M26" s="283"/>
      <c r="N26" s="283"/>
      <c r="O26" s="148"/>
    </row>
    <row r="27" spans="1:15" x14ac:dyDescent="0.35">
      <c r="A27" s="148"/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285">
        <f>'Cuadro Diario'!K32</f>
        <v>2958</v>
      </c>
      <c r="M27" s="285"/>
      <c r="N27" s="285"/>
      <c r="O27" s="148"/>
    </row>
    <row r="28" spans="1:15" x14ac:dyDescent="0.35">
      <c r="A28" s="148"/>
      <c r="B28" s="148"/>
      <c r="C28" s="148"/>
      <c r="D28" s="148"/>
      <c r="E28" s="148"/>
      <c r="F28" s="148"/>
      <c r="G28" s="148"/>
      <c r="H28" s="148"/>
      <c r="I28" s="148"/>
      <c r="J28" s="148"/>
      <c r="K28" s="148"/>
      <c r="O28" s="148"/>
    </row>
    <row r="29" spans="1:15" x14ac:dyDescent="0.35">
      <c r="A29" s="148"/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283" t="s">
        <v>124</v>
      </c>
      <c r="M29" s="283"/>
      <c r="N29" s="283"/>
      <c r="O29" s="148"/>
    </row>
    <row r="30" spans="1:15" x14ac:dyDescent="0.35">
      <c r="A30" s="148"/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284">
        <f>'Cuadro Diario'!L32</f>
        <v>1.1979124849458049</v>
      </c>
      <c r="M30" s="284"/>
      <c r="N30" s="284"/>
      <c r="O30" s="148"/>
    </row>
    <row r="31" spans="1:15" x14ac:dyDescent="0.35">
      <c r="A31" s="148"/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O31" s="148"/>
    </row>
    <row r="32" spans="1:15" x14ac:dyDescent="0.35">
      <c r="A32" s="148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283" t="s">
        <v>166</v>
      </c>
      <c r="M32" s="283"/>
      <c r="N32" s="283"/>
      <c r="O32" s="148"/>
    </row>
    <row r="33" spans="1:15" x14ac:dyDescent="0.35">
      <c r="A33" s="148"/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282">
        <f>'Cuadro Diario'!U51</f>
        <v>480.34155599449792</v>
      </c>
      <c r="M33" s="282"/>
      <c r="N33" s="282"/>
      <c r="O33" s="148"/>
    </row>
    <row r="34" spans="1:15" x14ac:dyDescent="0.35">
      <c r="A34" s="148"/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</row>
  </sheetData>
  <mergeCells count="6">
    <mergeCell ref="L33:N33"/>
    <mergeCell ref="L32:N32"/>
    <mergeCell ref="L26:N26"/>
    <mergeCell ref="L29:N29"/>
    <mergeCell ref="L30:N30"/>
    <mergeCell ref="L27:N27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Cuadro Diario</vt:lpstr>
      <vt:lpstr>Hoy</vt:lpstr>
      <vt:lpstr>Mes</vt:lpstr>
      <vt:lpstr>Cuadro Mensual</vt:lpstr>
      <vt:lpstr>Gráficos</vt:lpstr>
      <vt:lpstr>%s</vt:lpstr>
      <vt:lpstr>Cálculos</vt:lpstr>
      <vt:lpstr>DATA</vt:lpstr>
      <vt:lpstr>DASHBOARD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 Gonzalez, Nathaniel Armando</dc:creator>
  <cp:lastModifiedBy>Dalvis Aralys Torres Jimenez</cp:lastModifiedBy>
  <cp:lastPrinted>2025-03-13T21:57:54Z</cp:lastPrinted>
  <dcterms:created xsi:type="dcterms:W3CDTF">2019-02-19T20:06:00Z</dcterms:created>
  <dcterms:modified xsi:type="dcterms:W3CDTF">2025-03-13T21:58:43Z</dcterms:modified>
</cp:coreProperties>
</file>